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lackandveatch.sharepoint.com/sites/411071/Shared Documents/2026 TAP-R Reconciliation/2026 TAP Rate Adjustment Proceeding - Discovery/"/>
    </mc:Choice>
  </mc:AlternateContent>
  <xr:revisionPtr revIDLastSave="5" documentId="8_{5FB402A4-4F3D-425A-BD82-0BC77492B57F}" xr6:coauthVersionLast="47" xr6:coauthVersionMax="47" xr10:uidLastSave="{C9FB0253-4513-4470-9598-85C123BFA76D}"/>
  <bookViews>
    <workbookView xWindow="28680" yWindow="-120" windowWidth="29040" windowHeight="15720" xr2:uid="{9CFB10A7-C23B-4FF4-815C-47901A104D8B}"/>
  </bookViews>
  <sheets>
    <sheet name="PA-TAP-4-4 Response" sheetId="1" r:id="rId1"/>
  </sheets>
  <definedNames>
    <definedName name="_xlnm.Print_Area" localSheetId="0">'PA-TAP-4-4 Response'!$N$1:$BE$16</definedName>
    <definedName name="_xlnm.Print_Titles" localSheetId="0">'PA-TAP-4-4 Response'!$A:$A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1" l="1"/>
  <c r="AQ3" i="1"/>
  <c r="AR3" i="1"/>
  <c r="AS3" i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G5" i="1"/>
  <c r="BJ5" i="1"/>
  <c r="B6" i="1"/>
  <c r="C6" i="1"/>
  <c r="C8" i="1" s="1"/>
  <c r="D6" i="1"/>
  <c r="D8" i="1" s="1"/>
  <c r="E6" i="1"/>
  <c r="F6" i="1"/>
  <c r="G6" i="1"/>
  <c r="H6" i="1"/>
  <c r="H8" i="1" s="1"/>
  <c r="H10" i="1" s="1"/>
  <c r="I6" i="1"/>
  <c r="I8" i="1" s="1"/>
  <c r="I10" i="1" s="1"/>
  <c r="J6" i="1"/>
  <c r="J8" i="1" s="1"/>
  <c r="J10" i="1" s="1"/>
  <c r="K6" i="1"/>
  <c r="K8" i="1" s="1"/>
  <c r="K10" i="1" s="1"/>
  <c r="L6" i="1"/>
  <c r="M6" i="1"/>
  <c r="N6" i="1"/>
  <c r="O6" i="1"/>
  <c r="O8" i="1" s="1"/>
  <c r="O10" i="1" s="1"/>
  <c r="P6" i="1"/>
  <c r="P8" i="1" s="1"/>
  <c r="P10" i="1" s="1"/>
  <c r="Q6" i="1"/>
  <c r="R6" i="1"/>
  <c r="S6" i="1"/>
  <c r="T6" i="1"/>
  <c r="T8" i="1" s="1"/>
  <c r="T10" i="1" s="1"/>
  <c r="U6" i="1"/>
  <c r="U8" i="1" s="1"/>
  <c r="U10" i="1" s="1"/>
  <c r="V6" i="1"/>
  <c r="V8" i="1" s="1"/>
  <c r="V10" i="1" s="1"/>
  <c r="W6" i="1"/>
  <c r="W8" i="1" s="1"/>
  <c r="W10" i="1" s="1"/>
  <c r="X6" i="1"/>
  <c r="Y6" i="1"/>
  <c r="Z6" i="1"/>
  <c r="AA6" i="1"/>
  <c r="AA8" i="1" s="1"/>
  <c r="AA10" i="1" s="1"/>
  <c r="AB6" i="1"/>
  <c r="AB8" i="1" s="1"/>
  <c r="AB10" i="1" s="1"/>
  <c r="AC6" i="1"/>
  <c r="AD6" i="1"/>
  <c r="AE6" i="1"/>
  <c r="AF6" i="1"/>
  <c r="AF8" i="1" s="1"/>
  <c r="AF10" i="1" s="1"/>
  <c r="AG6" i="1"/>
  <c r="AG8" i="1" s="1"/>
  <c r="AG10" i="1" s="1"/>
  <c r="AH6" i="1"/>
  <c r="AH8" i="1" s="1"/>
  <c r="AH10" i="1" s="1"/>
  <c r="AI6" i="1"/>
  <c r="AI8" i="1" s="1"/>
  <c r="AI10" i="1" s="1"/>
  <c r="AJ6" i="1"/>
  <c r="AK6" i="1"/>
  <c r="AL6" i="1"/>
  <c r="AM6" i="1"/>
  <c r="AM8" i="1" s="1"/>
  <c r="AM10" i="1" s="1"/>
  <c r="AN6" i="1"/>
  <c r="AN8" i="1" s="1"/>
  <c r="AN10" i="1" s="1"/>
  <c r="AO6" i="1"/>
  <c r="AP6" i="1"/>
  <c r="AQ6" i="1"/>
  <c r="AR6" i="1"/>
  <c r="AR8" i="1" s="1"/>
  <c r="AR10" i="1" s="1"/>
  <c r="AS6" i="1"/>
  <c r="AS8" i="1" s="1"/>
  <c r="AS10" i="1" s="1"/>
  <c r="AT6" i="1"/>
  <c r="AT8" i="1" s="1"/>
  <c r="AT10" i="1" s="1"/>
  <c r="AU6" i="1"/>
  <c r="AU8" i="1" s="1"/>
  <c r="AU10" i="1" s="1"/>
  <c r="AV6" i="1"/>
  <c r="AW6" i="1"/>
  <c r="AX6" i="1"/>
  <c r="AY6" i="1"/>
  <c r="AY8" i="1" s="1"/>
  <c r="AY10" i="1" s="1"/>
  <c r="AZ6" i="1"/>
  <c r="AZ8" i="1" s="1"/>
  <c r="AZ10" i="1" s="1"/>
  <c r="BA6" i="1"/>
  <c r="BB6" i="1"/>
  <c r="BC6" i="1"/>
  <c r="BD6" i="1"/>
  <c r="BD8" i="1" s="1"/>
  <c r="BD10" i="1" s="1"/>
  <c r="BE6" i="1"/>
  <c r="BE8" i="1" s="1"/>
  <c r="BE10" i="1" s="1"/>
  <c r="BJ7" i="1"/>
  <c r="BJ16" i="1" s="1"/>
  <c r="B8" i="1"/>
  <c r="B26" i="1" s="1"/>
  <c r="B28" i="1" s="1"/>
  <c r="E8" i="1"/>
  <c r="F8" i="1"/>
  <c r="F10" i="1" s="1"/>
  <c r="F16" i="1" s="1"/>
  <c r="G8" i="1"/>
  <c r="G10" i="1" s="1"/>
  <c r="L8" i="1"/>
  <c r="L10" i="1" s="1"/>
  <c r="M8" i="1"/>
  <c r="M10" i="1" s="1"/>
  <c r="N8" i="1"/>
  <c r="N10" i="1" s="1"/>
  <c r="Q8" i="1"/>
  <c r="R8" i="1"/>
  <c r="R10" i="1" s="1"/>
  <c r="S8" i="1"/>
  <c r="S10" i="1" s="1"/>
  <c r="X8" i="1"/>
  <c r="X10" i="1" s="1"/>
  <c r="Y8" i="1"/>
  <c r="Y10" i="1" s="1"/>
  <c r="Z8" i="1"/>
  <c r="Z10" i="1" s="1"/>
  <c r="AC8" i="1"/>
  <c r="AD8" i="1"/>
  <c r="AD10" i="1" s="1"/>
  <c r="AE8" i="1"/>
  <c r="AE10" i="1" s="1"/>
  <c r="AJ8" i="1"/>
  <c r="AJ10" i="1" s="1"/>
  <c r="AK8" i="1"/>
  <c r="AK10" i="1" s="1"/>
  <c r="AL8" i="1"/>
  <c r="AL10" i="1" s="1"/>
  <c r="AO8" i="1"/>
  <c r="AP8" i="1"/>
  <c r="AP10" i="1" s="1"/>
  <c r="AQ8" i="1"/>
  <c r="AQ10" i="1" s="1"/>
  <c r="AV8" i="1"/>
  <c r="AV10" i="1" s="1"/>
  <c r="AW8" i="1"/>
  <c r="AW10" i="1" s="1"/>
  <c r="AX8" i="1"/>
  <c r="AX10" i="1" s="1"/>
  <c r="BA8" i="1"/>
  <c r="BB8" i="1"/>
  <c r="BB10" i="1" s="1"/>
  <c r="BC8" i="1"/>
  <c r="BC10" i="1" s="1"/>
  <c r="BJ9" i="1"/>
  <c r="E10" i="1"/>
  <c r="E16" i="1" s="1"/>
  <c r="Q10" i="1"/>
  <c r="AC10" i="1"/>
  <c r="AO10" i="1"/>
  <c r="BA10" i="1"/>
  <c r="BJ11" i="1"/>
  <c r="BJ20" i="1" s="1"/>
  <c r="Z16" i="1"/>
  <c r="AA16" i="1"/>
  <c r="AB16" i="1"/>
  <c r="AC16" i="1"/>
  <c r="AD16" i="1"/>
  <c r="AE16" i="1"/>
  <c r="AF16" i="1"/>
  <c r="AG16" i="1"/>
  <c r="Z18" i="1"/>
  <c r="AA18" i="1"/>
  <c r="AB18" i="1"/>
  <c r="AC18" i="1"/>
  <c r="AD18" i="1"/>
  <c r="AE18" i="1"/>
  <c r="AF18" i="1"/>
  <c r="AG18" i="1"/>
  <c r="BJ18" i="1"/>
  <c r="Z20" i="1"/>
  <c r="AA20" i="1"/>
  <c r="AB20" i="1"/>
  <c r="AC20" i="1"/>
  <c r="AD20" i="1"/>
  <c r="AE20" i="1"/>
  <c r="AF20" i="1"/>
  <c r="AG20" i="1"/>
  <c r="B24" i="1"/>
  <c r="Z24" i="1"/>
  <c r="E26" i="1"/>
  <c r="E28" i="1" s="1"/>
  <c r="E30" i="1" s="1"/>
  <c r="E32" i="1" s="1"/>
  <c r="Z26" i="1"/>
  <c r="AA26" i="1"/>
  <c r="AB26" i="1"/>
  <c r="AB28" i="1" s="1"/>
  <c r="AB30" i="1" s="1"/>
  <c r="AB32" i="1" s="1"/>
  <c r="AC26" i="1"/>
  <c r="AC28" i="1" s="1"/>
  <c r="AC30" i="1" s="1"/>
  <c r="AC32" i="1" s="1"/>
  <c r="AD26" i="1"/>
  <c r="AE26" i="1"/>
  <c r="AF26" i="1"/>
  <c r="AG26" i="1"/>
  <c r="AG28" i="1" s="1"/>
  <c r="AG30" i="1" s="1"/>
  <c r="AG32" i="1" s="1"/>
  <c r="Z28" i="1"/>
  <c r="Z30" i="1" s="1"/>
  <c r="AA28" i="1"/>
  <c r="AA30" i="1" s="1"/>
  <c r="AA32" i="1" s="1"/>
  <c r="AD28" i="1"/>
  <c r="AE28" i="1"/>
  <c r="AE30" i="1" s="1"/>
  <c r="AE32" i="1" s="1"/>
  <c r="AF28" i="1"/>
  <c r="AF30" i="1" s="1"/>
  <c r="AF32" i="1" s="1"/>
  <c r="AD30" i="1"/>
  <c r="AD32" i="1" s="1"/>
  <c r="Z32" i="1" l="1"/>
  <c r="BJ30" i="1"/>
  <c r="D10" i="1"/>
  <c r="D16" i="1" s="1"/>
  <c r="D26" i="1"/>
  <c r="D28" i="1" s="1"/>
  <c r="C26" i="1"/>
  <c r="C28" i="1" s="1"/>
  <c r="C10" i="1"/>
  <c r="C16" i="1" s="1"/>
  <c r="B10" i="1"/>
  <c r="B16" i="1" s="1"/>
  <c r="F26" i="1"/>
  <c r="F28" i="1" s="1"/>
  <c r="F30" i="1" s="1"/>
  <c r="F32" i="1" s="1"/>
  <c r="BJ28" i="1"/>
  <c r="BJ26" i="1"/>
  <c r="D30" i="1" l="1"/>
  <c r="D32" i="1" s="1"/>
  <c r="C30" i="1"/>
  <c r="C32" i="1" s="1"/>
  <c r="BJ32" i="1"/>
  <c r="B30" i="1"/>
  <c r="B32" i="1" s="1"/>
</calcChain>
</file>

<file path=xl/sharedStrings.xml><?xml version="1.0" encoding="utf-8"?>
<sst xmlns="http://schemas.openxmlformats.org/spreadsheetml/2006/main" count="87" uniqueCount="32">
  <si>
    <t>Average</t>
  </si>
  <si>
    <r>
      <t>Discount Per Participant</t>
    </r>
    <r>
      <rPr>
        <b/>
        <sz val="11"/>
        <color theme="1"/>
        <rFont val="Calibri"/>
        <family val="2"/>
        <scheme val="minor"/>
      </rPr>
      <t xml:space="preserve"> WITH Adjustment</t>
    </r>
  </si>
  <si>
    <r>
      <t xml:space="preserve">Total Discounts </t>
    </r>
    <r>
      <rPr>
        <b/>
        <sz val="11"/>
        <color theme="1"/>
        <rFont val="Calibri"/>
        <family val="2"/>
        <scheme val="minor"/>
      </rPr>
      <t>WITH Adjustment</t>
    </r>
  </si>
  <si>
    <t>Backward Adjustment (Dollars)</t>
  </si>
  <si>
    <t>Estimated Bills</t>
  </si>
  <si>
    <t>Change in Typical Bill Effective Sept 1, 2025</t>
  </si>
  <si>
    <t>Based on 6 CCF</t>
  </si>
  <si>
    <t>Typical Bill Sept 1, 2024 to Aug 31, 2025</t>
  </si>
  <si>
    <t>PWD-2025-C-TABLES-CLEAN-FINAL.pdf</t>
  </si>
  <si>
    <t>2025 General Rate Proceeding Compliance Filing</t>
  </si>
  <si>
    <t>Typical Bill Sept 1, 2025 to Aug 31, 2026</t>
  </si>
  <si>
    <t>Average Sewer Volume</t>
  </si>
  <si>
    <t>Sewer Volume Per Participant (CCF)</t>
  </si>
  <si>
    <t>Average Water Usage</t>
  </si>
  <si>
    <t>Water Usage Per Participant (CCF)</t>
  </si>
  <si>
    <t>Average Discount</t>
  </si>
  <si>
    <r>
      <t xml:space="preserve">Discount Per Participant </t>
    </r>
    <r>
      <rPr>
        <b/>
        <sz val="11"/>
        <color theme="1"/>
        <rFont val="Calibri"/>
        <family val="2"/>
        <scheme val="minor"/>
      </rPr>
      <t>(No Adjustment)</t>
    </r>
  </si>
  <si>
    <t>Total TAP Sewer Consumption (CCF)</t>
  </si>
  <si>
    <t>Sewer Consumption</t>
  </si>
  <si>
    <t>Total TAP Water Consumption (CCF)</t>
  </si>
  <si>
    <t>Water Consumption</t>
  </si>
  <si>
    <t>Total Discounts</t>
  </si>
  <si>
    <t>Discount</t>
  </si>
  <si>
    <t>Total Participants</t>
  </si>
  <si>
    <t>TOTAL</t>
  </si>
  <si>
    <t>Projected Increase in Participants</t>
  </si>
  <si>
    <t>Projected</t>
  </si>
  <si>
    <t>Actual</t>
  </si>
  <si>
    <t>Data Type</t>
  </si>
  <si>
    <t>Next Rate Period</t>
  </si>
  <si>
    <t>Most Recent Period</t>
  </si>
  <si>
    <t>Reconciled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</si>
</sst>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\$* #,##0.00_);_(\$* \(#,##0.00\);_(\$* &quot;-&quot;??_);_(@_)"/>
    <numFmt numFmtId="165" formatCode="_(* #,##0_);_(* \(#,##0\);_(* &quot;-&quot;??_);_(@_)"/>
    <numFmt numFmtId="166" formatCode="[$-409]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176D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2176D2"/>
      </bottom>
      <diagonal/>
    </border>
    <border>
      <left style="thin">
        <color rgb="FF2176D2"/>
      </left>
      <right/>
      <top/>
      <bottom style="thin">
        <color rgb="FF2176D2"/>
      </bottom>
      <diagonal/>
    </border>
    <border>
      <left style="thin">
        <color rgb="FF2176D2"/>
      </left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2176D2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rgb="FF2176D2"/>
      </top>
      <bottom/>
      <diagonal/>
    </border>
    <border>
      <left style="thin">
        <color rgb="FF2176D2"/>
      </left>
      <right/>
      <top style="thin">
        <color rgb="FF2176D2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164" fontId="5" fillId="0" borderId="1" xfId="3" applyNumberFormat="1" applyFont="1" applyBorder="1"/>
    <xf numFmtId="164" fontId="4" fillId="0" borderId="0" xfId="3" applyNumberFormat="1"/>
    <xf numFmtId="0" fontId="0" fillId="0" borderId="2" xfId="0" applyBorder="1"/>
    <xf numFmtId="164" fontId="0" fillId="0" borderId="2" xfId="0" applyNumberFormat="1" applyBorder="1"/>
    <xf numFmtId="165" fontId="0" fillId="0" borderId="3" xfId="0" applyNumberFormat="1" applyBorder="1"/>
    <xf numFmtId="165" fontId="0" fillId="0" borderId="0" xfId="0" applyNumberFormat="1"/>
    <xf numFmtId="164" fontId="5" fillId="0" borderId="0" xfId="3" applyNumberFormat="1" applyFont="1"/>
    <xf numFmtId="0" fontId="3" fillId="0" borderId="0" xfId="0" applyFont="1"/>
    <xf numFmtId="0" fontId="6" fillId="0" borderId="0" xfId="4"/>
    <xf numFmtId="43" fontId="4" fillId="0" borderId="1" xfId="1" applyFont="1" applyBorder="1"/>
    <xf numFmtId="43" fontId="4" fillId="0" borderId="0" xfId="1" applyFont="1"/>
    <xf numFmtId="10" fontId="0" fillId="0" borderId="0" xfId="2" applyNumberFormat="1" applyFont="1"/>
    <xf numFmtId="164" fontId="5" fillId="0" borderId="2" xfId="3" applyNumberFormat="1" applyFont="1" applyBorder="1"/>
    <xf numFmtId="43" fontId="4" fillId="0" borderId="2" xfId="1" applyFont="1" applyBorder="1"/>
    <xf numFmtId="43" fontId="0" fillId="0" borderId="0" xfId="0" applyNumberFormat="1"/>
    <xf numFmtId="165" fontId="4" fillId="0" borderId="0" xfId="3" applyNumberFormat="1"/>
    <xf numFmtId="165" fontId="0" fillId="0" borderId="0" xfId="1" applyNumberFormat="1" applyFont="1" applyFill="1" applyBorder="1"/>
    <xf numFmtId="3" fontId="0" fillId="0" borderId="0" xfId="0" applyNumberFormat="1"/>
    <xf numFmtId="0" fontId="5" fillId="0" borderId="0" xfId="3" applyFont="1" applyAlignment="1">
      <alignment horizontal="right"/>
    </xf>
    <xf numFmtId="43" fontId="0" fillId="0" borderId="2" xfId="1" applyFont="1" applyBorder="1"/>
    <xf numFmtId="165" fontId="0" fillId="0" borderId="4" xfId="1" applyNumberFormat="1" applyFont="1" applyFill="1" applyBorder="1"/>
    <xf numFmtId="3" fontId="0" fillId="0" borderId="4" xfId="0" applyNumberFormat="1" applyBorder="1"/>
    <xf numFmtId="0" fontId="5" fillId="0" borderId="5" xfId="3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6" fontId="7" fillId="2" borderId="0" xfId="3" applyNumberFormat="1" applyFont="1" applyFill="1" applyAlignment="1">
      <alignment horizontal="center"/>
    </xf>
    <xf numFmtId="0" fontId="7" fillId="2" borderId="6" xfId="3" applyFont="1" applyFill="1" applyBorder="1" applyAlignment="1">
      <alignment horizontal="left"/>
    </xf>
    <xf numFmtId="0" fontId="5" fillId="0" borderId="6" xfId="3" applyFont="1" applyBorder="1" applyAlignment="1">
      <alignment horizontal="right"/>
    </xf>
    <xf numFmtId="0" fontId="8" fillId="0" borderId="0" xfId="0" applyFont="1"/>
    <xf numFmtId="164" fontId="8" fillId="0" borderId="2" xfId="0" applyNumberFormat="1" applyFont="1" applyBorder="1"/>
    <xf numFmtId="0" fontId="3" fillId="3" borderId="0" xfId="0" applyFont="1" applyFill="1" applyAlignment="1">
      <alignment horizontal="center"/>
    </xf>
    <xf numFmtId="10" fontId="9" fillId="4" borderId="7" xfId="2" applyNumberFormat="1" applyFont="1" applyFill="1" applyBorder="1"/>
    <xf numFmtId="10" fontId="9" fillId="4" borderId="8" xfId="2" applyNumberFormat="1" applyFont="1" applyFill="1" applyBorder="1"/>
    <xf numFmtId="10" fontId="9" fillId="4" borderId="9" xfId="2" applyNumberFormat="1" applyFont="1" applyFill="1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2" fillId="5" borderId="0" xfId="0" applyFont="1" applyFill="1"/>
    <xf numFmtId="0" fontId="2" fillId="6" borderId="0" xfId="0" applyFont="1" applyFill="1"/>
    <xf numFmtId="0" fontId="10" fillId="7" borderId="0" xfId="0" applyFont="1" applyFill="1"/>
  </cellXfs>
  <cellStyles count="5">
    <cellStyle name="Comma" xfId="1" builtinId="3"/>
    <cellStyle name="Hyperlink" xfId="4" builtinId="8"/>
    <cellStyle name="Normal" xfId="0" builtinId="0"/>
    <cellStyle name="Normal 3 2" xfId="3" xr:uid="{5466268E-CC12-400E-A96D-F1733987BEE4}"/>
    <cellStyle name="Percent" xfId="2" builtinId="5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hila.gov/media/20250813140213/PWD-2025-C-TABLES-CLEAN-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AE54-502E-47F6-AE07-555A3A038B2B}">
  <sheetPr>
    <tabColor theme="9"/>
  </sheetPr>
  <dimension ref="A1:BL34"/>
  <sheetViews>
    <sheetView tabSelected="1" workbookViewId="0">
      <selection activeCell="AC1" sqref="AC1"/>
    </sheetView>
  </sheetViews>
  <sheetFormatPr defaultColWidth="8.81640625" defaultRowHeight="14.5" x14ac:dyDescent="0.35"/>
  <cols>
    <col min="1" max="1" width="36" customWidth="1"/>
    <col min="2" max="2" width="16" hidden="1" customWidth="1"/>
    <col min="3" max="9" width="14.81640625" hidden="1" customWidth="1"/>
    <col min="10" max="10" width="16.81640625" hidden="1" customWidth="1"/>
    <col min="11" max="21" width="14.81640625" hidden="1" customWidth="1"/>
    <col min="22" max="22" width="18" hidden="1" customWidth="1"/>
    <col min="23" max="25" width="14.81640625" hidden="1" customWidth="1"/>
    <col min="26" max="33" width="14.81640625" customWidth="1"/>
    <col min="34" max="45" width="14.81640625" hidden="1" customWidth="1"/>
    <col min="46" max="46" width="15.81640625" hidden="1" customWidth="1"/>
    <col min="47" max="53" width="13.6328125" hidden="1" customWidth="1"/>
    <col min="54" max="57" width="13.26953125" hidden="1" customWidth="1"/>
    <col min="58" max="60" width="0" hidden="1" customWidth="1"/>
    <col min="62" max="62" width="14.6328125" bestFit="1" customWidth="1"/>
  </cols>
  <sheetData>
    <row r="1" spans="1:64" s="38" customFormat="1" x14ac:dyDescent="0.35">
      <c r="AC1" s="41" t="s">
        <v>31</v>
      </c>
      <c r="AD1" s="41"/>
      <c r="AE1" s="41"/>
      <c r="AF1" s="41"/>
      <c r="AG1" s="41"/>
      <c r="AH1" s="40" t="s">
        <v>30</v>
      </c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39" t="s">
        <v>29</v>
      </c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64" x14ac:dyDescent="0.35">
      <c r="A2" s="37" t="s">
        <v>28</v>
      </c>
      <c r="B2" s="36" t="s">
        <v>27</v>
      </c>
      <c r="C2" s="36" t="s">
        <v>27</v>
      </c>
      <c r="D2" s="36" t="s">
        <v>27</v>
      </c>
      <c r="E2" s="36" t="s">
        <v>27</v>
      </c>
      <c r="F2" s="36" t="s">
        <v>27</v>
      </c>
      <c r="G2" s="36" t="s">
        <v>27</v>
      </c>
      <c r="H2" s="36" t="s">
        <v>27</v>
      </c>
      <c r="I2" s="36" t="s">
        <v>27</v>
      </c>
      <c r="J2" s="36" t="s">
        <v>27</v>
      </c>
      <c r="K2" s="36" t="s">
        <v>27</v>
      </c>
      <c r="L2" s="36" t="s">
        <v>27</v>
      </c>
      <c r="M2" s="36" t="s">
        <v>27</v>
      </c>
      <c r="N2" s="36" t="s">
        <v>27</v>
      </c>
      <c r="O2" s="36" t="s">
        <v>27</v>
      </c>
      <c r="P2" s="36" t="s">
        <v>27</v>
      </c>
      <c r="Q2" s="36" t="s">
        <v>27</v>
      </c>
      <c r="R2" s="36" t="s">
        <v>27</v>
      </c>
      <c r="S2" s="36" t="s">
        <v>27</v>
      </c>
      <c r="T2" s="36" t="s">
        <v>27</v>
      </c>
      <c r="U2" s="36" t="s">
        <v>27</v>
      </c>
      <c r="V2" s="36" t="s">
        <v>27</v>
      </c>
      <c r="W2" s="36" t="s">
        <v>27</v>
      </c>
      <c r="X2" s="36" t="s">
        <v>27</v>
      </c>
      <c r="Y2" s="36" t="s">
        <v>27</v>
      </c>
      <c r="Z2" s="36" t="s">
        <v>27</v>
      </c>
      <c r="AA2" s="36" t="s">
        <v>27</v>
      </c>
      <c r="AB2" s="36" t="s">
        <v>27</v>
      </c>
      <c r="AC2" s="36" t="s">
        <v>27</v>
      </c>
      <c r="AD2" s="36" t="s">
        <v>27</v>
      </c>
      <c r="AE2" s="36" t="s">
        <v>27</v>
      </c>
      <c r="AF2" s="36" t="s">
        <v>27</v>
      </c>
      <c r="AG2" s="36" t="s">
        <v>27</v>
      </c>
      <c r="AH2" s="36" t="s">
        <v>27</v>
      </c>
      <c r="AI2" s="36" t="s">
        <v>27</v>
      </c>
      <c r="AJ2" s="36" t="s">
        <v>27</v>
      </c>
      <c r="AK2" s="36" t="s">
        <v>27</v>
      </c>
      <c r="AL2" s="36" t="s">
        <v>27</v>
      </c>
      <c r="AM2" s="36" t="s">
        <v>27</v>
      </c>
      <c r="AN2" s="36" t="s">
        <v>27</v>
      </c>
      <c r="AO2" s="36" t="s">
        <v>26</v>
      </c>
      <c r="AP2" s="36" t="s">
        <v>26</v>
      </c>
      <c r="AQ2" s="36" t="s">
        <v>26</v>
      </c>
      <c r="AR2" s="36" t="s">
        <v>26</v>
      </c>
      <c r="AS2" s="36" t="s">
        <v>26</v>
      </c>
      <c r="AT2" t="s">
        <v>26</v>
      </c>
      <c r="AU2" t="s">
        <v>26</v>
      </c>
      <c r="AV2" t="s">
        <v>26</v>
      </c>
      <c r="AW2" t="s">
        <v>26</v>
      </c>
      <c r="AX2" t="s">
        <v>26</v>
      </c>
      <c r="AY2" t="s">
        <v>26</v>
      </c>
      <c r="AZ2" t="s">
        <v>26</v>
      </c>
      <c r="BA2" t="s">
        <v>26</v>
      </c>
      <c r="BB2" t="s">
        <v>26</v>
      </c>
      <c r="BC2" t="s">
        <v>26</v>
      </c>
      <c r="BD2" t="s">
        <v>26</v>
      </c>
      <c r="BE2" t="s">
        <v>26</v>
      </c>
    </row>
    <row r="3" spans="1:64" x14ac:dyDescent="0.35">
      <c r="A3" s="35" t="s">
        <v>25</v>
      </c>
      <c r="B3" s="33"/>
      <c r="C3" s="33"/>
      <c r="D3" s="33"/>
      <c r="E3" s="33"/>
      <c r="F3" s="33"/>
      <c r="G3" s="33"/>
      <c r="H3" s="33"/>
      <c r="I3" s="34"/>
      <c r="J3" s="34"/>
      <c r="K3" s="34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>
        <v>2.5000000000000001E-3</v>
      </c>
      <c r="AP3" s="33">
        <f t="shared" ref="AP3:BE3" si="0">AO3</f>
        <v>2.5000000000000001E-3</v>
      </c>
      <c r="AQ3" s="33">
        <f t="shared" si="0"/>
        <v>2.5000000000000001E-3</v>
      </c>
      <c r="AR3" s="33">
        <f t="shared" si="0"/>
        <v>2.5000000000000001E-3</v>
      </c>
      <c r="AS3" s="33">
        <f t="shared" si="0"/>
        <v>2.5000000000000001E-3</v>
      </c>
      <c r="AT3" s="33">
        <f t="shared" si="0"/>
        <v>2.5000000000000001E-3</v>
      </c>
      <c r="AU3" s="33">
        <f t="shared" si="0"/>
        <v>2.5000000000000001E-3</v>
      </c>
      <c r="AV3" s="33">
        <f t="shared" si="0"/>
        <v>2.5000000000000001E-3</v>
      </c>
      <c r="AW3" s="33">
        <f t="shared" si="0"/>
        <v>2.5000000000000001E-3</v>
      </c>
      <c r="AX3" s="33">
        <f t="shared" si="0"/>
        <v>2.5000000000000001E-3</v>
      </c>
      <c r="AY3" s="33">
        <f t="shared" si="0"/>
        <v>2.5000000000000001E-3</v>
      </c>
      <c r="AZ3" s="33">
        <f t="shared" si="0"/>
        <v>2.5000000000000001E-3</v>
      </c>
      <c r="BA3" s="33">
        <f t="shared" si="0"/>
        <v>2.5000000000000001E-3</v>
      </c>
      <c r="BB3" s="33">
        <f t="shared" si="0"/>
        <v>2.5000000000000001E-3</v>
      </c>
      <c r="BC3" s="33">
        <f t="shared" si="0"/>
        <v>2.5000000000000001E-3</v>
      </c>
      <c r="BD3" s="33">
        <f t="shared" si="0"/>
        <v>2.5000000000000001E-3</v>
      </c>
      <c r="BE3" s="33">
        <f t="shared" si="0"/>
        <v>2.5000000000000001E-3</v>
      </c>
    </row>
    <row r="4" spans="1:64" s="25" customFormat="1" x14ac:dyDescent="0.35">
      <c r="A4" s="28"/>
      <c r="B4" s="27">
        <v>44927</v>
      </c>
      <c r="C4" s="27">
        <v>44958</v>
      </c>
      <c r="D4" s="27">
        <v>44986</v>
      </c>
      <c r="E4" s="27">
        <v>45017</v>
      </c>
      <c r="F4" s="27">
        <v>45047</v>
      </c>
      <c r="G4" s="27">
        <v>45078</v>
      </c>
      <c r="H4" s="27">
        <v>45108</v>
      </c>
      <c r="I4" s="27">
        <v>45139</v>
      </c>
      <c r="J4" s="27">
        <v>45170</v>
      </c>
      <c r="K4" s="27">
        <v>45200</v>
      </c>
      <c r="L4" s="27">
        <v>45231</v>
      </c>
      <c r="M4" s="27">
        <v>45261</v>
      </c>
      <c r="N4" s="27">
        <v>45292</v>
      </c>
      <c r="O4" s="27">
        <v>45323</v>
      </c>
      <c r="P4" s="27">
        <v>45352</v>
      </c>
      <c r="Q4" s="27">
        <v>45383</v>
      </c>
      <c r="R4" s="27">
        <v>45413</v>
      </c>
      <c r="S4" s="27">
        <v>45444</v>
      </c>
      <c r="T4" s="27">
        <v>45474</v>
      </c>
      <c r="U4" s="27">
        <v>45505</v>
      </c>
      <c r="V4" s="27">
        <v>45536</v>
      </c>
      <c r="W4" s="27">
        <v>45566</v>
      </c>
      <c r="X4" s="27">
        <v>45597</v>
      </c>
      <c r="Y4" s="27">
        <v>45627</v>
      </c>
      <c r="Z4" s="27">
        <v>45658</v>
      </c>
      <c r="AA4" s="27">
        <v>45689</v>
      </c>
      <c r="AB4" s="27">
        <v>45717</v>
      </c>
      <c r="AC4" s="27">
        <v>45748</v>
      </c>
      <c r="AD4" s="27">
        <v>45778</v>
      </c>
      <c r="AE4" s="27">
        <v>45809</v>
      </c>
      <c r="AF4" s="27">
        <v>45839</v>
      </c>
      <c r="AG4" s="27">
        <v>45870</v>
      </c>
      <c r="AH4" s="27">
        <v>45901</v>
      </c>
      <c r="AI4" s="27">
        <v>45931</v>
      </c>
      <c r="AJ4" s="27">
        <v>45962</v>
      </c>
      <c r="AK4" s="27">
        <v>45992</v>
      </c>
      <c r="AL4" s="27">
        <v>46023</v>
      </c>
      <c r="AM4" s="27">
        <v>46054</v>
      </c>
      <c r="AN4" s="27">
        <v>46082</v>
      </c>
      <c r="AO4" s="27">
        <v>46113</v>
      </c>
      <c r="AP4" s="27">
        <v>46143</v>
      </c>
      <c r="AQ4" s="27">
        <v>46174</v>
      </c>
      <c r="AR4" s="27">
        <v>46204</v>
      </c>
      <c r="AS4" s="27">
        <v>46235</v>
      </c>
      <c r="AT4" s="27">
        <v>46266</v>
      </c>
      <c r="AU4" s="27">
        <v>46296</v>
      </c>
      <c r="AV4" s="27">
        <v>46327</v>
      </c>
      <c r="AW4" s="27">
        <v>46357</v>
      </c>
      <c r="AX4" s="27">
        <v>46388</v>
      </c>
      <c r="AY4" s="27">
        <v>46419</v>
      </c>
      <c r="AZ4" s="27">
        <v>46447</v>
      </c>
      <c r="BA4" s="27">
        <v>46478</v>
      </c>
      <c r="BB4" s="27">
        <v>46508</v>
      </c>
      <c r="BC4" s="27">
        <v>46539</v>
      </c>
      <c r="BD4" s="27">
        <v>46569</v>
      </c>
      <c r="BE4" s="27">
        <v>46600</v>
      </c>
      <c r="BJ4" s="32" t="s">
        <v>24</v>
      </c>
    </row>
    <row r="5" spans="1:64" x14ac:dyDescent="0.35">
      <c r="A5" s="29" t="s">
        <v>23</v>
      </c>
      <c r="B5" s="17">
        <v>14928</v>
      </c>
      <c r="C5" s="17">
        <v>13947</v>
      </c>
      <c r="D5" s="17">
        <v>15547</v>
      </c>
      <c r="E5" s="17">
        <v>14794</v>
      </c>
      <c r="F5" s="17">
        <v>16323</v>
      </c>
      <c r="G5" s="17">
        <v>18411</v>
      </c>
      <c r="H5" s="17">
        <v>19005</v>
      </c>
      <c r="I5" s="17">
        <v>19585</v>
      </c>
      <c r="J5" s="17">
        <v>20076</v>
      </c>
      <c r="K5" s="17">
        <v>20677</v>
      </c>
      <c r="L5" s="17">
        <v>21133</v>
      </c>
      <c r="M5" s="17">
        <v>21404</v>
      </c>
      <c r="N5" s="17">
        <v>21840</v>
      </c>
      <c r="O5" s="17">
        <v>28092</v>
      </c>
      <c r="P5" s="17">
        <v>49213</v>
      </c>
      <c r="Q5" s="17">
        <v>57098</v>
      </c>
      <c r="R5" s="17">
        <v>57529</v>
      </c>
      <c r="S5" s="17">
        <v>54109</v>
      </c>
      <c r="T5" s="17">
        <v>58247</v>
      </c>
      <c r="U5" s="17">
        <v>58482</v>
      </c>
      <c r="V5" s="17">
        <v>59151</v>
      </c>
      <c r="W5" s="17">
        <v>59939</v>
      </c>
      <c r="X5" s="17">
        <v>56189</v>
      </c>
      <c r="Y5" s="17">
        <v>60112</v>
      </c>
      <c r="Z5" s="17">
        <v>60286</v>
      </c>
      <c r="AA5" s="17">
        <v>58843</v>
      </c>
      <c r="AB5" s="17">
        <v>64044</v>
      </c>
      <c r="AC5" s="17">
        <v>64762</v>
      </c>
      <c r="AD5" s="17">
        <v>65114</v>
      </c>
      <c r="AE5" s="17">
        <v>65257</v>
      </c>
      <c r="AF5" s="17">
        <v>65853</v>
      </c>
      <c r="AG5" s="17">
        <v>66393</v>
      </c>
      <c r="AH5" s="17">
        <v>66827</v>
      </c>
      <c r="AI5" s="17">
        <v>67155</v>
      </c>
      <c r="AJ5" s="17">
        <v>56281</v>
      </c>
      <c r="AK5" s="17">
        <v>67815</v>
      </c>
      <c r="AL5" s="17">
        <v>67690</v>
      </c>
      <c r="AM5" s="17">
        <v>64640</v>
      </c>
      <c r="AN5" s="17">
        <v>68413</v>
      </c>
      <c r="AO5" s="17">
        <v>68584.032500000001</v>
      </c>
      <c r="AP5" s="17">
        <v>68755.492581250001</v>
      </c>
      <c r="AQ5" s="17">
        <v>68927.381312703117</v>
      </c>
      <c r="AR5" s="17">
        <v>69099.699765984871</v>
      </c>
      <c r="AS5" s="17">
        <v>69272.449015399834</v>
      </c>
      <c r="AT5" s="17">
        <v>69445.630137938337</v>
      </c>
      <c r="AU5" s="17">
        <v>69619.244213283178</v>
      </c>
      <c r="AV5" s="17">
        <v>69793.292323816378</v>
      </c>
      <c r="AW5" s="17">
        <v>69967.775554625914</v>
      </c>
      <c r="AX5" s="17">
        <v>70142.694993512472</v>
      </c>
      <c r="AY5" s="17">
        <v>70318.051730996245</v>
      </c>
      <c r="AZ5" s="17">
        <v>70493.846860323727</v>
      </c>
      <c r="BA5" s="17">
        <v>70670.081477474538</v>
      </c>
      <c r="BB5" s="17">
        <v>70846.756681168219</v>
      </c>
      <c r="BC5" s="17">
        <v>71023.873572871133</v>
      </c>
      <c r="BD5" s="17">
        <v>71201.433256803313</v>
      </c>
      <c r="BE5" s="17">
        <v>71379.436839945323</v>
      </c>
      <c r="BG5" s="7">
        <f>AVERAGE(AT5:BE5)</f>
        <v>70408.509803563225</v>
      </c>
      <c r="BJ5" s="6">
        <f>SUM(Z5:AG5)</f>
        <v>510552</v>
      </c>
    </row>
    <row r="6" spans="1:64" s="25" customFormat="1" x14ac:dyDescent="0.35">
      <c r="A6" s="28" t="s">
        <v>22</v>
      </c>
      <c r="B6" s="27">
        <f t="shared" ref="B6:AG6" si="1">B4</f>
        <v>44927</v>
      </c>
      <c r="C6" s="27">
        <f t="shared" si="1"/>
        <v>44958</v>
      </c>
      <c r="D6" s="27">
        <f t="shared" si="1"/>
        <v>44986</v>
      </c>
      <c r="E6" s="27">
        <f t="shared" si="1"/>
        <v>45017</v>
      </c>
      <c r="F6" s="27">
        <f t="shared" si="1"/>
        <v>45047</v>
      </c>
      <c r="G6" s="27">
        <f t="shared" si="1"/>
        <v>45078</v>
      </c>
      <c r="H6" s="27">
        <f t="shared" si="1"/>
        <v>45108</v>
      </c>
      <c r="I6" s="27">
        <f t="shared" si="1"/>
        <v>45139</v>
      </c>
      <c r="J6" s="27">
        <f t="shared" si="1"/>
        <v>45170</v>
      </c>
      <c r="K6" s="27">
        <f t="shared" si="1"/>
        <v>45200</v>
      </c>
      <c r="L6" s="27">
        <f t="shared" si="1"/>
        <v>45231</v>
      </c>
      <c r="M6" s="27">
        <f t="shared" si="1"/>
        <v>45261</v>
      </c>
      <c r="N6" s="27">
        <f t="shared" si="1"/>
        <v>45292</v>
      </c>
      <c r="O6" s="27">
        <f t="shared" si="1"/>
        <v>45323</v>
      </c>
      <c r="P6" s="27">
        <f t="shared" si="1"/>
        <v>45352</v>
      </c>
      <c r="Q6" s="27">
        <f t="shared" si="1"/>
        <v>45383</v>
      </c>
      <c r="R6" s="27">
        <f t="shared" si="1"/>
        <v>45413</v>
      </c>
      <c r="S6" s="27">
        <f t="shared" si="1"/>
        <v>45444</v>
      </c>
      <c r="T6" s="27">
        <f t="shared" si="1"/>
        <v>45474</v>
      </c>
      <c r="U6" s="27">
        <f t="shared" si="1"/>
        <v>45505</v>
      </c>
      <c r="V6" s="27">
        <f t="shared" si="1"/>
        <v>45536</v>
      </c>
      <c r="W6" s="27">
        <f t="shared" si="1"/>
        <v>45566</v>
      </c>
      <c r="X6" s="27">
        <f t="shared" si="1"/>
        <v>45597</v>
      </c>
      <c r="Y6" s="27">
        <f t="shared" si="1"/>
        <v>45627</v>
      </c>
      <c r="Z6" s="27">
        <f t="shared" si="1"/>
        <v>45658</v>
      </c>
      <c r="AA6" s="27">
        <f t="shared" si="1"/>
        <v>45689</v>
      </c>
      <c r="AB6" s="27">
        <f t="shared" si="1"/>
        <v>45717</v>
      </c>
      <c r="AC6" s="27">
        <f t="shared" si="1"/>
        <v>45748</v>
      </c>
      <c r="AD6" s="27">
        <f t="shared" si="1"/>
        <v>45778</v>
      </c>
      <c r="AE6" s="27">
        <f t="shared" si="1"/>
        <v>45809</v>
      </c>
      <c r="AF6" s="27">
        <f t="shared" si="1"/>
        <v>45839</v>
      </c>
      <c r="AG6" s="27">
        <f t="shared" si="1"/>
        <v>45870</v>
      </c>
      <c r="AH6" s="27">
        <f t="shared" ref="AH6:BE6" si="2">AH4</f>
        <v>45901</v>
      </c>
      <c r="AI6" s="27">
        <f t="shared" si="2"/>
        <v>45931</v>
      </c>
      <c r="AJ6" s="27">
        <f t="shared" si="2"/>
        <v>45962</v>
      </c>
      <c r="AK6" s="27">
        <f t="shared" si="2"/>
        <v>45992</v>
      </c>
      <c r="AL6" s="27">
        <f t="shared" si="2"/>
        <v>46023</v>
      </c>
      <c r="AM6" s="27">
        <f t="shared" si="2"/>
        <v>46054</v>
      </c>
      <c r="AN6" s="27">
        <f t="shared" si="2"/>
        <v>46082</v>
      </c>
      <c r="AO6" s="27">
        <f t="shared" si="2"/>
        <v>46113</v>
      </c>
      <c r="AP6" s="27">
        <f t="shared" si="2"/>
        <v>46143</v>
      </c>
      <c r="AQ6" s="27">
        <f t="shared" si="2"/>
        <v>46174</v>
      </c>
      <c r="AR6" s="27">
        <f t="shared" si="2"/>
        <v>46204</v>
      </c>
      <c r="AS6" s="27">
        <f t="shared" si="2"/>
        <v>46235</v>
      </c>
      <c r="AT6" s="27">
        <f t="shared" si="2"/>
        <v>46266</v>
      </c>
      <c r="AU6" s="27">
        <f t="shared" si="2"/>
        <v>46296</v>
      </c>
      <c r="AV6" s="27">
        <f t="shared" si="2"/>
        <v>46327</v>
      </c>
      <c r="AW6" s="27">
        <f t="shared" si="2"/>
        <v>46357</v>
      </c>
      <c r="AX6" s="27">
        <f t="shared" si="2"/>
        <v>46388</v>
      </c>
      <c r="AY6" s="27">
        <f t="shared" si="2"/>
        <v>46419</v>
      </c>
      <c r="AZ6" s="27">
        <f t="shared" si="2"/>
        <v>46447</v>
      </c>
      <c r="BA6" s="27">
        <f t="shared" si="2"/>
        <v>46478</v>
      </c>
      <c r="BB6" s="27">
        <f t="shared" si="2"/>
        <v>46508</v>
      </c>
      <c r="BC6" s="27">
        <f t="shared" si="2"/>
        <v>46539</v>
      </c>
      <c r="BD6" s="27">
        <f t="shared" si="2"/>
        <v>46569</v>
      </c>
      <c r="BE6" s="27">
        <f t="shared" si="2"/>
        <v>46600</v>
      </c>
      <c r="BJ6" s="26"/>
    </row>
    <row r="7" spans="1:64" s="30" customFormat="1" x14ac:dyDescent="0.35">
      <c r="A7" s="29" t="s">
        <v>21</v>
      </c>
      <c r="B7" s="3">
        <v>868704.43</v>
      </c>
      <c r="C7" s="3">
        <v>693673.77</v>
      </c>
      <c r="D7" s="3">
        <v>850938.61999999988</v>
      </c>
      <c r="E7" s="3">
        <v>716098.40999999992</v>
      </c>
      <c r="F7" s="3">
        <v>752697.26</v>
      </c>
      <c r="G7" s="3">
        <v>974438.17</v>
      </c>
      <c r="H7" s="3">
        <v>1062160.1300000001</v>
      </c>
      <c r="I7" s="3">
        <v>1024554.34</v>
      </c>
      <c r="J7" s="3">
        <v>1222816.92</v>
      </c>
      <c r="K7" s="3">
        <v>1187375.29</v>
      </c>
      <c r="L7" s="3">
        <v>1259286.79</v>
      </c>
      <c r="M7" s="3">
        <v>1280348.1299999999</v>
      </c>
      <c r="N7" s="3">
        <v>1325915.3500000001</v>
      </c>
      <c r="O7" s="3">
        <v>1497446.1500000001</v>
      </c>
      <c r="P7" s="3">
        <v>1978894.8699999999</v>
      </c>
      <c r="Q7" s="3">
        <v>2090227.74</v>
      </c>
      <c r="R7" s="3">
        <v>2363991.42</v>
      </c>
      <c r="S7" s="3">
        <v>2347910.54</v>
      </c>
      <c r="T7" s="3">
        <v>2532949.0099999998</v>
      </c>
      <c r="U7" s="3">
        <v>2727371.14</v>
      </c>
      <c r="V7" s="3">
        <v>3178212.67</v>
      </c>
      <c r="W7" s="3">
        <v>3375675.9899999998</v>
      </c>
      <c r="X7" s="3">
        <v>2968651.24</v>
      </c>
      <c r="Y7" s="3">
        <v>3167355.29</v>
      </c>
      <c r="Z7" s="3">
        <v>3630279.19</v>
      </c>
      <c r="AA7" s="3">
        <v>2978785.48</v>
      </c>
      <c r="AB7" s="3">
        <v>3051535.99</v>
      </c>
      <c r="AC7" s="3">
        <v>3128342.41</v>
      </c>
      <c r="AD7" s="3">
        <v>3243724.0700000003</v>
      </c>
      <c r="AE7" s="3">
        <v>3486841.07</v>
      </c>
      <c r="AF7" s="3">
        <v>3526644.22</v>
      </c>
      <c r="AG7" s="3">
        <v>3776526.48</v>
      </c>
      <c r="AH7" s="3">
        <v>3997140.2</v>
      </c>
      <c r="AI7" s="3">
        <v>4545754.26</v>
      </c>
      <c r="AJ7" s="3">
        <v>3282881.9</v>
      </c>
      <c r="AK7" s="3">
        <v>4386029.1899999995</v>
      </c>
      <c r="AL7" s="3">
        <v>4713244.12</v>
      </c>
      <c r="AM7" s="3">
        <v>4147911.7300000004</v>
      </c>
      <c r="AN7" s="3">
        <v>4522028.08</v>
      </c>
      <c r="AO7" s="3">
        <v>4423419.2374652727</v>
      </c>
      <c r="AP7" s="3">
        <v>4434477.7855589362</v>
      </c>
      <c r="AQ7" s="3">
        <v>4445563.9800228328</v>
      </c>
      <c r="AR7" s="3">
        <v>4456677.8899728898</v>
      </c>
      <c r="AS7" s="3">
        <v>4467819.5846978221</v>
      </c>
      <c r="AT7" s="3">
        <v>4478989.1336595668</v>
      </c>
      <c r="AU7" s="3">
        <v>4490186.6064937152</v>
      </c>
      <c r="AV7" s="3">
        <v>4501412.0730099492</v>
      </c>
      <c r="AW7" s="3">
        <v>4512665.6031924738</v>
      </c>
      <c r="AX7" s="3">
        <v>4523947.2672004541</v>
      </c>
      <c r="AY7" s="3">
        <v>4535257.1353684552</v>
      </c>
      <c r="AZ7" s="3">
        <v>4546595.2782068755</v>
      </c>
      <c r="BA7" s="3">
        <v>4557961.7664023926</v>
      </c>
      <c r="BB7" s="3">
        <v>4569356.6708183987</v>
      </c>
      <c r="BC7" s="3">
        <v>4580780.062495444</v>
      </c>
      <c r="BD7" s="3">
        <v>4592232.0126516828</v>
      </c>
      <c r="BE7" s="3">
        <v>4603712.5926833125</v>
      </c>
      <c r="BJ7" s="31">
        <f>SUM(Z7:AG7)</f>
        <v>26822678.91</v>
      </c>
    </row>
    <row r="8" spans="1:64" s="25" customFormat="1" x14ac:dyDescent="0.35">
      <c r="A8" s="28" t="s">
        <v>20</v>
      </c>
      <c r="B8" s="27">
        <f t="shared" ref="B8:AG8" si="3">B6</f>
        <v>44927</v>
      </c>
      <c r="C8" s="27">
        <f t="shared" si="3"/>
        <v>44958</v>
      </c>
      <c r="D8" s="27">
        <f t="shared" si="3"/>
        <v>44986</v>
      </c>
      <c r="E8" s="27">
        <f t="shared" si="3"/>
        <v>45017</v>
      </c>
      <c r="F8" s="27">
        <f t="shared" si="3"/>
        <v>45047</v>
      </c>
      <c r="G8" s="27">
        <f t="shared" si="3"/>
        <v>45078</v>
      </c>
      <c r="H8" s="27">
        <f t="shared" si="3"/>
        <v>45108</v>
      </c>
      <c r="I8" s="27">
        <f t="shared" si="3"/>
        <v>45139</v>
      </c>
      <c r="J8" s="27">
        <f t="shared" si="3"/>
        <v>45170</v>
      </c>
      <c r="K8" s="27">
        <f t="shared" si="3"/>
        <v>45200</v>
      </c>
      <c r="L8" s="27">
        <f t="shared" si="3"/>
        <v>45231</v>
      </c>
      <c r="M8" s="27">
        <f t="shared" si="3"/>
        <v>45261</v>
      </c>
      <c r="N8" s="27">
        <f t="shared" si="3"/>
        <v>45292</v>
      </c>
      <c r="O8" s="27">
        <f t="shared" si="3"/>
        <v>45323</v>
      </c>
      <c r="P8" s="27">
        <f t="shared" si="3"/>
        <v>45352</v>
      </c>
      <c r="Q8" s="27">
        <f t="shared" si="3"/>
        <v>45383</v>
      </c>
      <c r="R8" s="27">
        <f t="shared" si="3"/>
        <v>45413</v>
      </c>
      <c r="S8" s="27">
        <f t="shared" si="3"/>
        <v>45444</v>
      </c>
      <c r="T8" s="27">
        <f t="shared" si="3"/>
        <v>45474</v>
      </c>
      <c r="U8" s="27">
        <f t="shared" si="3"/>
        <v>45505</v>
      </c>
      <c r="V8" s="27">
        <f t="shared" si="3"/>
        <v>45536</v>
      </c>
      <c r="W8" s="27">
        <f t="shared" si="3"/>
        <v>45566</v>
      </c>
      <c r="X8" s="27">
        <f t="shared" si="3"/>
        <v>45597</v>
      </c>
      <c r="Y8" s="27">
        <f t="shared" si="3"/>
        <v>45627</v>
      </c>
      <c r="Z8" s="27">
        <f t="shared" si="3"/>
        <v>45658</v>
      </c>
      <c r="AA8" s="27">
        <f t="shared" si="3"/>
        <v>45689</v>
      </c>
      <c r="AB8" s="27">
        <f t="shared" si="3"/>
        <v>45717</v>
      </c>
      <c r="AC8" s="27">
        <f t="shared" si="3"/>
        <v>45748</v>
      </c>
      <c r="AD8" s="27">
        <f t="shared" si="3"/>
        <v>45778</v>
      </c>
      <c r="AE8" s="27">
        <f t="shared" si="3"/>
        <v>45809</v>
      </c>
      <c r="AF8" s="27">
        <f t="shared" si="3"/>
        <v>45839</v>
      </c>
      <c r="AG8" s="27">
        <f t="shared" si="3"/>
        <v>45870</v>
      </c>
      <c r="AH8" s="27">
        <f t="shared" ref="AH8:BE8" si="4">AH6</f>
        <v>45901</v>
      </c>
      <c r="AI8" s="27">
        <f t="shared" si="4"/>
        <v>45931</v>
      </c>
      <c r="AJ8" s="27">
        <f t="shared" si="4"/>
        <v>45962</v>
      </c>
      <c r="AK8" s="27">
        <f t="shared" si="4"/>
        <v>45992</v>
      </c>
      <c r="AL8" s="27">
        <f t="shared" si="4"/>
        <v>46023</v>
      </c>
      <c r="AM8" s="27">
        <f t="shared" si="4"/>
        <v>46054</v>
      </c>
      <c r="AN8" s="27">
        <f t="shared" si="4"/>
        <v>46082</v>
      </c>
      <c r="AO8" s="27">
        <f t="shared" si="4"/>
        <v>46113</v>
      </c>
      <c r="AP8" s="27">
        <f t="shared" si="4"/>
        <v>46143</v>
      </c>
      <c r="AQ8" s="27">
        <f t="shared" si="4"/>
        <v>46174</v>
      </c>
      <c r="AR8" s="27">
        <f t="shared" si="4"/>
        <v>46204</v>
      </c>
      <c r="AS8" s="27">
        <f t="shared" si="4"/>
        <v>46235</v>
      </c>
      <c r="AT8" s="27">
        <f t="shared" si="4"/>
        <v>46266</v>
      </c>
      <c r="AU8" s="27">
        <f t="shared" si="4"/>
        <v>46296</v>
      </c>
      <c r="AV8" s="27">
        <f t="shared" si="4"/>
        <v>46327</v>
      </c>
      <c r="AW8" s="27">
        <f t="shared" si="4"/>
        <v>46357</v>
      </c>
      <c r="AX8" s="27">
        <f t="shared" si="4"/>
        <v>46388</v>
      </c>
      <c r="AY8" s="27">
        <f t="shared" si="4"/>
        <v>46419</v>
      </c>
      <c r="AZ8" s="27">
        <f t="shared" si="4"/>
        <v>46447</v>
      </c>
      <c r="BA8" s="27">
        <f t="shared" si="4"/>
        <v>46478</v>
      </c>
      <c r="BB8" s="27">
        <f t="shared" si="4"/>
        <v>46508</v>
      </c>
      <c r="BC8" s="27">
        <f t="shared" si="4"/>
        <v>46539</v>
      </c>
      <c r="BD8" s="27">
        <f t="shared" si="4"/>
        <v>46569</v>
      </c>
      <c r="BE8" s="27">
        <f t="shared" si="4"/>
        <v>46600</v>
      </c>
      <c r="BJ8" s="26"/>
    </row>
    <row r="9" spans="1:64" x14ac:dyDescent="0.35">
      <c r="A9" s="29" t="s">
        <v>19</v>
      </c>
      <c r="B9" s="19">
        <v>119863</v>
      </c>
      <c r="C9" s="19">
        <v>95406</v>
      </c>
      <c r="D9" s="19">
        <v>118160</v>
      </c>
      <c r="E9" s="19">
        <v>98901</v>
      </c>
      <c r="F9" s="19">
        <v>104317</v>
      </c>
      <c r="G9" s="19">
        <v>133262</v>
      </c>
      <c r="H9" s="19">
        <v>144907</v>
      </c>
      <c r="I9" s="19">
        <v>139198</v>
      </c>
      <c r="J9" s="19">
        <v>156850</v>
      </c>
      <c r="K9" s="19">
        <v>143368</v>
      </c>
      <c r="L9" s="19">
        <v>151823</v>
      </c>
      <c r="M9" s="19">
        <v>153405</v>
      </c>
      <c r="N9" s="19">
        <v>158733</v>
      </c>
      <c r="O9" s="19">
        <v>190670</v>
      </c>
      <c r="P9" s="19">
        <v>295199</v>
      </c>
      <c r="Q9" s="19">
        <v>325552</v>
      </c>
      <c r="R9" s="19">
        <v>363582</v>
      </c>
      <c r="S9" s="19">
        <v>351514</v>
      </c>
      <c r="T9" s="19">
        <v>377977</v>
      </c>
      <c r="U9" s="19">
        <v>400254</v>
      </c>
      <c r="V9" s="19">
        <v>419861</v>
      </c>
      <c r="W9" s="19">
        <v>407993</v>
      </c>
      <c r="X9" s="19">
        <v>356885</v>
      </c>
      <c r="Y9" s="19">
        <v>381139</v>
      </c>
      <c r="Z9" s="19">
        <v>431332</v>
      </c>
      <c r="AA9" s="19">
        <v>362543</v>
      </c>
      <c r="AB9" s="19">
        <v>375751</v>
      </c>
      <c r="AC9" s="19">
        <v>382353</v>
      </c>
      <c r="AD9" s="19">
        <v>395758</v>
      </c>
      <c r="AE9" s="19">
        <v>419696</v>
      </c>
      <c r="AF9" s="19">
        <v>423997</v>
      </c>
      <c r="AG9" s="19">
        <v>450076</v>
      </c>
      <c r="AH9" s="19">
        <v>444157</v>
      </c>
      <c r="AI9" s="19">
        <v>466827</v>
      </c>
      <c r="AJ9" s="19">
        <v>340206</v>
      </c>
      <c r="AK9" s="19">
        <v>453729</v>
      </c>
      <c r="AL9" s="19">
        <v>474833</v>
      </c>
      <c r="AM9" s="19">
        <v>423591</v>
      </c>
      <c r="AN9" s="19">
        <v>464641</v>
      </c>
      <c r="AO9" s="18">
        <v>458588.86651549535</v>
      </c>
      <c r="AP9" s="18">
        <v>459735.33868178411</v>
      </c>
      <c r="AQ9" s="18">
        <v>460884.67702848854</v>
      </c>
      <c r="AR9" s="18">
        <v>462036.88872105972</v>
      </c>
      <c r="AS9" s="18">
        <v>463191.98094286234</v>
      </c>
      <c r="AT9" s="18">
        <v>464349.96089521953</v>
      </c>
      <c r="AU9" s="18">
        <v>465510.83579745755</v>
      </c>
      <c r="AV9" s="18">
        <v>466674.61288695113</v>
      </c>
      <c r="AW9" s="18">
        <v>467841.29941916844</v>
      </c>
      <c r="AX9" s="18">
        <v>469010.90266771638</v>
      </c>
      <c r="AY9" s="18">
        <v>470183.42992438562</v>
      </c>
      <c r="AZ9" s="18">
        <v>471358.88849919644</v>
      </c>
      <c r="BA9" s="18">
        <v>472537.28572044446</v>
      </c>
      <c r="BB9" s="18">
        <v>473718.62893474556</v>
      </c>
      <c r="BC9" s="18">
        <v>474902.92550708243</v>
      </c>
      <c r="BD9" s="18">
        <v>476090.18282085011</v>
      </c>
      <c r="BE9" s="18">
        <v>477280.40827790223</v>
      </c>
      <c r="BJ9" s="21">
        <f>SUM(Z9:AG9)</f>
        <v>3241506</v>
      </c>
      <c r="BL9" s="16"/>
    </row>
    <row r="10" spans="1:64" s="25" customFormat="1" x14ac:dyDescent="0.35">
      <c r="A10" s="28" t="s">
        <v>18</v>
      </c>
      <c r="B10" s="27">
        <f t="shared" ref="B10:AG10" si="5">B8</f>
        <v>44927</v>
      </c>
      <c r="C10" s="27">
        <f t="shared" si="5"/>
        <v>44958</v>
      </c>
      <c r="D10" s="27">
        <f t="shared" si="5"/>
        <v>44986</v>
      </c>
      <c r="E10" s="27">
        <f t="shared" si="5"/>
        <v>45017</v>
      </c>
      <c r="F10" s="27">
        <f t="shared" si="5"/>
        <v>45047</v>
      </c>
      <c r="G10" s="27">
        <f t="shared" si="5"/>
        <v>45078</v>
      </c>
      <c r="H10" s="27">
        <f t="shared" si="5"/>
        <v>45108</v>
      </c>
      <c r="I10" s="27">
        <f t="shared" si="5"/>
        <v>45139</v>
      </c>
      <c r="J10" s="27">
        <f t="shared" si="5"/>
        <v>45170</v>
      </c>
      <c r="K10" s="27">
        <f t="shared" si="5"/>
        <v>45200</v>
      </c>
      <c r="L10" s="27">
        <f t="shared" si="5"/>
        <v>45231</v>
      </c>
      <c r="M10" s="27">
        <f t="shared" si="5"/>
        <v>45261</v>
      </c>
      <c r="N10" s="27">
        <f t="shared" si="5"/>
        <v>45292</v>
      </c>
      <c r="O10" s="27">
        <f t="shared" si="5"/>
        <v>45323</v>
      </c>
      <c r="P10" s="27">
        <f t="shared" si="5"/>
        <v>45352</v>
      </c>
      <c r="Q10" s="27">
        <f t="shared" si="5"/>
        <v>45383</v>
      </c>
      <c r="R10" s="27">
        <f t="shared" si="5"/>
        <v>45413</v>
      </c>
      <c r="S10" s="27">
        <f t="shared" si="5"/>
        <v>45444</v>
      </c>
      <c r="T10" s="27">
        <f t="shared" si="5"/>
        <v>45474</v>
      </c>
      <c r="U10" s="27">
        <f t="shared" si="5"/>
        <v>45505</v>
      </c>
      <c r="V10" s="27">
        <f t="shared" si="5"/>
        <v>45536</v>
      </c>
      <c r="W10" s="27">
        <f t="shared" si="5"/>
        <v>45566</v>
      </c>
      <c r="X10" s="27">
        <f t="shared" si="5"/>
        <v>45597</v>
      </c>
      <c r="Y10" s="27">
        <f t="shared" si="5"/>
        <v>45627</v>
      </c>
      <c r="Z10" s="27">
        <f t="shared" si="5"/>
        <v>45658</v>
      </c>
      <c r="AA10" s="27">
        <f t="shared" si="5"/>
        <v>45689</v>
      </c>
      <c r="AB10" s="27">
        <f t="shared" si="5"/>
        <v>45717</v>
      </c>
      <c r="AC10" s="27">
        <f t="shared" si="5"/>
        <v>45748</v>
      </c>
      <c r="AD10" s="27">
        <f t="shared" si="5"/>
        <v>45778</v>
      </c>
      <c r="AE10" s="27">
        <f t="shared" si="5"/>
        <v>45809</v>
      </c>
      <c r="AF10" s="27">
        <f t="shared" si="5"/>
        <v>45839</v>
      </c>
      <c r="AG10" s="27">
        <f t="shared" si="5"/>
        <v>45870</v>
      </c>
      <c r="AH10" s="27">
        <f t="shared" ref="AH10:BE10" si="6">AH8</f>
        <v>45901</v>
      </c>
      <c r="AI10" s="27">
        <f t="shared" si="6"/>
        <v>45931</v>
      </c>
      <c r="AJ10" s="27">
        <f t="shared" si="6"/>
        <v>45962</v>
      </c>
      <c r="AK10" s="27">
        <f t="shared" si="6"/>
        <v>45992</v>
      </c>
      <c r="AL10" s="27">
        <f t="shared" si="6"/>
        <v>46023</v>
      </c>
      <c r="AM10" s="27">
        <f t="shared" si="6"/>
        <v>46054</v>
      </c>
      <c r="AN10" s="27">
        <f t="shared" si="6"/>
        <v>46082</v>
      </c>
      <c r="AO10" s="27">
        <f t="shared" si="6"/>
        <v>46113</v>
      </c>
      <c r="AP10" s="27">
        <f t="shared" si="6"/>
        <v>46143</v>
      </c>
      <c r="AQ10" s="27">
        <f t="shared" si="6"/>
        <v>46174</v>
      </c>
      <c r="AR10" s="27">
        <f t="shared" si="6"/>
        <v>46204</v>
      </c>
      <c r="AS10" s="27">
        <f t="shared" si="6"/>
        <v>46235</v>
      </c>
      <c r="AT10" s="27">
        <f t="shared" si="6"/>
        <v>46266</v>
      </c>
      <c r="AU10" s="27">
        <f t="shared" si="6"/>
        <v>46296</v>
      </c>
      <c r="AV10" s="27">
        <f t="shared" si="6"/>
        <v>46327</v>
      </c>
      <c r="AW10" s="27">
        <f t="shared" si="6"/>
        <v>46357</v>
      </c>
      <c r="AX10" s="27">
        <f t="shared" si="6"/>
        <v>46388</v>
      </c>
      <c r="AY10" s="27">
        <f t="shared" si="6"/>
        <v>46419</v>
      </c>
      <c r="AZ10" s="27">
        <f t="shared" si="6"/>
        <v>46447</v>
      </c>
      <c r="BA10" s="27">
        <f t="shared" si="6"/>
        <v>46478</v>
      </c>
      <c r="BB10" s="27">
        <f t="shared" si="6"/>
        <v>46508</v>
      </c>
      <c r="BC10" s="27">
        <f t="shared" si="6"/>
        <v>46539</v>
      </c>
      <c r="BD10" s="27">
        <f t="shared" si="6"/>
        <v>46569</v>
      </c>
      <c r="BE10" s="27">
        <f t="shared" si="6"/>
        <v>46600</v>
      </c>
      <c r="BJ10" s="26"/>
    </row>
    <row r="11" spans="1:64" x14ac:dyDescent="0.35">
      <c r="A11" s="24" t="s">
        <v>17</v>
      </c>
      <c r="B11" s="23">
        <v>119847</v>
      </c>
      <c r="C11" s="23">
        <v>95396</v>
      </c>
      <c r="D11" s="23">
        <v>118160</v>
      </c>
      <c r="E11" s="23">
        <v>98887</v>
      </c>
      <c r="F11" s="23">
        <v>104306</v>
      </c>
      <c r="G11" s="23">
        <v>133240</v>
      </c>
      <c r="H11" s="23">
        <v>144890</v>
      </c>
      <c r="I11" s="23">
        <v>139159</v>
      </c>
      <c r="J11" s="23">
        <v>156807</v>
      </c>
      <c r="K11" s="23">
        <v>143306</v>
      </c>
      <c r="L11" s="23">
        <v>151778</v>
      </c>
      <c r="M11" s="23">
        <v>153355</v>
      </c>
      <c r="N11" s="23">
        <v>158685</v>
      </c>
      <c r="O11" s="23">
        <v>190596</v>
      </c>
      <c r="P11" s="23">
        <v>295003</v>
      </c>
      <c r="Q11" s="23">
        <v>325268</v>
      </c>
      <c r="R11" s="23">
        <v>363280</v>
      </c>
      <c r="S11" s="23">
        <v>351186</v>
      </c>
      <c r="T11" s="23">
        <v>377552</v>
      </c>
      <c r="U11" s="23">
        <v>399834</v>
      </c>
      <c r="V11" s="23">
        <v>419515</v>
      </c>
      <c r="W11" s="23">
        <v>407617</v>
      </c>
      <c r="X11" s="23">
        <v>356544</v>
      </c>
      <c r="Y11" s="23">
        <v>380804</v>
      </c>
      <c r="Z11" s="23">
        <v>431025</v>
      </c>
      <c r="AA11" s="23">
        <v>362258</v>
      </c>
      <c r="AB11" s="23">
        <v>375462</v>
      </c>
      <c r="AC11" s="23">
        <v>382075</v>
      </c>
      <c r="AD11" s="23">
        <v>395427</v>
      </c>
      <c r="AE11" s="23">
        <v>419359</v>
      </c>
      <c r="AF11" s="23">
        <v>423626</v>
      </c>
      <c r="AG11" s="23">
        <v>449771</v>
      </c>
      <c r="AH11" s="23">
        <v>443876</v>
      </c>
      <c r="AI11" s="23">
        <v>466528</v>
      </c>
      <c r="AJ11" s="23">
        <v>339938</v>
      </c>
      <c r="AK11" s="23">
        <v>453388</v>
      </c>
      <c r="AL11" s="23">
        <v>474455</v>
      </c>
      <c r="AM11" s="23">
        <v>423265</v>
      </c>
      <c r="AN11" s="23">
        <v>464264</v>
      </c>
      <c r="AO11" s="22">
        <v>458588.86651549535</v>
      </c>
      <c r="AP11" s="22">
        <v>459735.33868178411</v>
      </c>
      <c r="AQ11" s="22">
        <v>460884.67702848854</v>
      </c>
      <c r="AR11" s="22">
        <v>462036.88872105972</v>
      </c>
      <c r="AS11" s="22">
        <v>463191.98094286234</v>
      </c>
      <c r="AT11" s="22">
        <v>464349.96089521953</v>
      </c>
      <c r="AU11" s="22">
        <v>465510.83579745755</v>
      </c>
      <c r="AV11" s="22">
        <v>466674.61288695113</v>
      </c>
      <c r="AW11" s="22">
        <v>467841.29941916844</v>
      </c>
      <c r="AX11" s="22">
        <v>469010.90266771638</v>
      </c>
      <c r="AY11" s="22">
        <v>470183.42992438562</v>
      </c>
      <c r="AZ11" s="22">
        <v>471358.88849919644</v>
      </c>
      <c r="BA11" s="22">
        <v>472537.28572044446</v>
      </c>
      <c r="BB11" s="22">
        <v>473718.62893474556</v>
      </c>
      <c r="BC11" s="22">
        <v>474902.92550708243</v>
      </c>
      <c r="BD11" s="22">
        <v>476090.18282085011</v>
      </c>
      <c r="BE11" s="22">
        <v>477280.40827790223</v>
      </c>
      <c r="BJ11" s="21">
        <f>SUM(Z11:AG11)</f>
        <v>3239003</v>
      </c>
      <c r="BL11" s="16"/>
    </row>
    <row r="12" spans="1:64" x14ac:dyDescent="0.35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J12" s="4"/>
    </row>
    <row r="13" spans="1:64" hidden="1" x14ac:dyDescent="0.3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BJ13" s="4"/>
    </row>
    <row r="14" spans="1:64" hidden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BJ14" s="4"/>
    </row>
    <row r="15" spans="1:64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J15" s="5"/>
    </row>
    <row r="16" spans="1:64" x14ac:dyDescent="0.35">
      <c r="A16" t="s">
        <v>16</v>
      </c>
      <c r="B16" s="3">
        <f>B10/B8</f>
        <v>1</v>
      </c>
      <c r="C16" s="3">
        <f>C10/C8</f>
        <v>1</v>
      </c>
      <c r="D16" s="3">
        <f>D10/D8</f>
        <v>1</v>
      </c>
      <c r="E16" s="3">
        <f>E10/E8</f>
        <v>1</v>
      </c>
      <c r="F16" s="3">
        <f>F10/F8</f>
        <v>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Z16" s="3">
        <f t="shared" ref="Z16:AG16" si="7">Z7/Z5</f>
        <v>60.217615864379788</v>
      </c>
      <c r="AA16" s="3">
        <f t="shared" si="7"/>
        <v>50.622597080366397</v>
      </c>
      <c r="AB16" s="3">
        <f t="shared" si="7"/>
        <v>47.647492192867411</v>
      </c>
      <c r="AC16" s="3">
        <f t="shared" si="7"/>
        <v>48.305216176152683</v>
      </c>
      <c r="AD16" s="3">
        <f t="shared" si="7"/>
        <v>49.816077494855179</v>
      </c>
      <c r="AE16" s="3">
        <f t="shared" si="7"/>
        <v>53.432445101674915</v>
      </c>
      <c r="AF16" s="3">
        <f t="shared" si="7"/>
        <v>53.553281095773926</v>
      </c>
      <c r="AG16" s="3">
        <f t="shared" si="7"/>
        <v>56.881395327820705</v>
      </c>
      <c r="BJ16" s="14">
        <f>BJ7/BJ5</f>
        <v>52.53662488835613</v>
      </c>
      <c r="BK16" t="s">
        <v>15</v>
      </c>
    </row>
    <row r="17" spans="1:63" x14ac:dyDescent="0.35">
      <c r="B17" s="3"/>
      <c r="C17" s="3"/>
      <c r="D17" s="3"/>
      <c r="E17" s="3"/>
      <c r="F17" s="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Z17" s="3"/>
      <c r="AA17" s="3"/>
      <c r="AB17" s="3"/>
      <c r="AC17" s="3"/>
      <c r="AD17" s="3"/>
      <c r="AE17" s="3"/>
      <c r="AF17" s="3"/>
      <c r="AG17" s="3"/>
      <c r="BJ17" s="14"/>
    </row>
    <row r="18" spans="1:63" x14ac:dyDescent="0.35">
      <c r="A18" t="s">
        <v>14</v>
      </c>
      <c r="B18" s="3"/>
      <c r="C18" s="3"/>
      <c r="D18" s="3"/>
      <c r="E18" s="3"/>
      <c r="F18" s="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Z18" s="12">
        <f t="shared" ref="Z18:AG18" si="8">+Z9/Z$5</f>
        <v>7.1547622997047409</v>
      </c>
      <c r="AA18" s="12">
        <f t="shared" si="8"/>
        <v>6.1611916455653182</v>
      </c>
      <c r="AB18" s="12">
        <f t="shared" si="8"/>
        <v>5.867075760414715</v>
      </c>
      <c r="AC18" s="12">
        <f t="shared" si="8"/>
        <v>5.9039714647478458</v>
      </c>
      <c r="AD18" s="12">
        <f t="shared" si="8"/>
        <v>6.0779248702276005</v>
      </c>
      <c r="AE18" s="12">
        <f t="shared" si="8"/>
        <v>6.4314326432413385</v>
      </c>
      <c r="AF18" s="12">
        <f t="shared" si="8"/>
        <v>6.4385373483364461</v>
      </c>
      <c r="AG18" s="12">
        <f t="shared" si="8"/>
        <v>6.7789676622535504</v>
      </c>
      <c r="BJ18" s="15">
        <f>+BJ9/BJ$5</f>
        <v>6.3490222347576744</v>
      </c>
      <c r="BK18" t="s">
        <v>13</v>
      </c>
    </row>
    <row r="19" spans="1:63" x14ac:dyDescent="0.35">
      <c r="B19" s="3"/>
      <c r="C19" s="3"/>
      <c r="D19" s="3"/>
      <c r="E19" s="3"/>
      <c r="F19" s="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Z19" s="3"/>
      <c r="AA19" s="3"/>
      <c r="AB19" s="3"/>
      <c r="AC19" s="3"/>
      <c r="AD19" s="3"/>
      <c r="AE19" s="3"/>
      <c r="AF19" s="3"/>
      <c r="AG19" s="3"/>
      <c r="BJ19" s="14"/>
    </row>
    <row r="20" spans="1:63" x14ac:dyDescent="0.35">
      <c r="A20" t="s">
        <v>12</v>
      </c>
      <c r="B20" s="3"/>
      <c r="C20" s="3"/>
      <c r="D20" s="3"/>
      <c r="E20" s="3"/>
      <c r="F20" s="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Z20" s="12">
        <f t="shared" ref="Z20:AG20" si="9">+Z11/Z$5</f>
        <v>7.1496699067776932</v>
      </c>
      <c r="AA20" s="12">
        <f t="shared" si="9"/>
        <v>6.1563482487296701</v>
      </c>
      <c r="AB20" s="12">
        <f t="shared" si="9"/>
        <v>5.8625632377740304</v>
      </c>
      <c r="AC20" s="12">
        <f t="shared" si="9"/>
        <v>5.8996788240017297</v>
      </c>
      <c r="AD20" s="12">
        <f t="shared" si="9"/>
        <v>6.0728414780231592</v>
      </c>
      <c r="AE20" s="12">
        <f t="shared" si="9"/>
        <v>6.426268446296949</v>
      </c>
      <c r="AF20" s="12">
        <f t="shared" si="9"/>
        <v>6.432903588295142</v>
      </c>
      <c r="AG20" s="12">
        <f t="shared" si="9"/>
        <v>6.7743738044673387</v>
      </c>
      <c r="BJ20" s="11">
        <f>+BJ11/BJ$5</f>
        <v>6.3441196978956107</v>
      </c>
      <c r="BK20" t="s">
        <v>11</v>
      </c>
    </row>
    <row r="22" spans="1:63" x14ac:dyDescent="0.35">
      <c r="A22" t="s">
        <v>10</v>
      </c>
      <c r="B22" s="3">
        <v>89.42</v>
      </c>
      <c r="Z22" s="3">
        <v>110.91</v>
      </c>
      <c r="AA22" t="s">
        <v>6</v>
      </c>
      <c r="AB22" t="s">
        <v>9</v>
      </c>
      <c r="AE22" s="10" t="s">
        <v>8</v>
      </c>
    </row>
    <row r="23" spans="1:63" x14ac:dyDescent="0.35">
      <c r="A23" t="s">
        <v>7</v>
      </c>
      <c r="B23" s="3">
        <v>81.77</v>
      </c>
      <c r="Z23" s="3">
        <v>100.97</v>
      </c>
      <c r="AA23" t="s">
        <v>6</v>
      </c>
    </row>
    <row r="24" spans="1:63" x14ac:dyDescent="0.35">
      <c r="A24" s="9" t="s">
        <v>5</v>
      </c>
      <c r="B24" s="8">
        <f>B22-B23</f>
        <v>7.6500000000000057</v>
      </c>
      <c r="Z24" s="8">
        <f>Z22-Z23</f>
        <v>9.9399999999999977</v>
      </c>
    </row>
    <row r="26" spans="1:63" x14ac:dyDescent="0.35">
      <c r="A26" t="s">
        <v>4</v>
      </c>
      <c r="B26" s="7">
        <f>B8</f>
        <v>44927</v>
      </c>
      <c r="C26" s="7">
        <f>C8</f>
        <v>44958</v>
      </c>
      <c r="D26" s="7">
        <f>D8</f>
        <v>44986</v>
      </c>
      <c r="E26" s="7">
        <f>E8</f>
        <v>45017</v>
      </c>
      <c r="F26" s="7">
        <f>F8</f>
        <v>45047</v>
      </c>
      <c r="Z26" s="7">
        <f t="shared" ref="Z26:AG26" si="10">Z5</f>
        <v>60286</v>
      </c>
      <c r="AA26" s="7">
        <f t="shared" si="10"/>
        <v>58843</v>
      </c>
      <c r="AB26" s="7">
        <f t="shared" si="10"/>
        <v>64044</v>
      </c>
      <c r="AC26" s="7">
        <f t="shared" si="10"/>
        <v>64762</v>
      </c>
      <c r="AD26" s="7">
        <f t="shared" si="10"/>
        <v>65114</v>
      </c>
      <c r="AE26" s="7">
        <f t="shared" si="10"/>
        <v>65257</v>
      </c>
      <c r="AF26" s="7">
        <f t="shared" si="10"/>
        <v>65853</v>
      </c>
      <c r="AG26" s="7">
        <f t="shared" si="10"/>
        <v>66393</v>
      </c>
      <c r="BJ26" s="6">
        <f>SUM(Z26:AG26)</f>
        <v>510552</v>
      </c>
    </row>
    <row r="27" spans="1:63" x14ac:dyDescent="0.35">
      <c r="BJ27" s="4"/>
    </row>
    <row r="28" spans="1:63" x14ac:dyDescent="0.35">
      <c r="A28" t="s">
        <v>3</v>
      </c>
      <c r="B28" s="3">
        <f>B26*$B$21</f>
        <v>0</v>
      </c>
      <c r="C28" s="3">
        <f>C26*$B$21</f>
        <v>0</v>
      </c>
      <c r="D28" s="3">
        <f>D26*$B$21</f>
        <v>0</v>
      </c>
      <c r="E28" s="3">
        <f>E26*$B$21</f>
        <v>0</v>
      </c>
      <c r="F28" s="3">
        <f>F26*$B$21</f>
        <v>0</v>
      </c>
      <c r="Z28" s="3">
        <f t="shared" ref="Z28:AG28" si="11">Z26*$Z$24</f>
        <v>599242.83999999985</v>
      </c>
      <c r="AA28" s="3">
        <f t="shared" si="11"/>
        <v>584899.41999999981</v>
      </c>
      <c r="AB28" s="3">
        <f t="shared" si="11"/>
        <v>636597.35999999987</v>
      </c>
      <c r="AC28" s="3">
        <f t="shared" si="11"/>
        <v>643734.2799999998</v>
      </c>
      <c r="AD28" s="3">
        <f t="shared" si="11"/>
        <v>647233.1599999998</v>
      </c>
      <c r="AE28" s="3">
        <f t="shared" si="11"/>
        <v>648654.57999999984</v>
      </c>
      <c r="AF28" s="3">
        <f t="shared" si="11"/>
        <v>654578.81999999983</v>
      </c>
      <c r="AG28" s="3">
        <f t="shared" si="11"/>
        <v>659946.41999999981</v>
      </c>
      <c r="BJ28" s="5">
        <f>SUM(Z28:AG28)</f>
        <v>5074886.879999999</v>
      </c>
    </row>
    <row r="29" spans="1:63" x14ac:dyDescent="0.35">
      <c r="BJ29" s="4"/>
    </row>
    <row r="30" spans="1:63" x14ac:dyDescent="0.35">
      <c r="A30" t="s">
        <v>2</v>
      </c>
      <c r="B30" s="3">
        <f>B28+B10</f>
        <v>44927</v>
      </c>
      <c r="C30" s="3">
        <f>C28+C10</f>
        <v>44958</v>
      </c>
      <c r="D30" s="3">
        <f>D28+D10</f>
        <v>44986</v>
      </c>
      <c r="E30" s="3">
        <f>E28+E10</f>
        <v>45017</v>
      </c>
      <c r="F30" s="3">
        <f>F28+F10</f>
        <v>45047</v>
      </c>
      <c r="Z30" s="3">
        <f t="shared" ref="Z30:AG30" si="12">Z28+Z7</f>
        <v>4229522.0299999993</v>
      </c>
      <c r="AA30" s="3">
        <f t="shared" si="12"/>
        <v>3563684.9</v>
      </c>
      <c r="AB30" s="3">
        <f t="shared" si="12"/>
        <v>3688133.35</v>
      </c>
      <c r="AC30" s="3">
        <f t="shared" si="12"/>
        <v>3772076.69</v>
      </c>
      <c r="AD30" s="3">
        <f t="shared" si="12"/>
        <v>3890957.23</v>
      </c>
      <c r="AE30" s="3">
        <f t="shared" si="12"/>
        <v>4135495.6499999994</v>
      </c>
      <c r="AF30" s="3">
        <f t="shared" si="12"/>
        <v>4181223.04</v>
      </c>
      <c r="AG30" s="3">
        <f t="shared" si="12"/>
        <v>4436472.8999999994</v>
      </c>
      <c r="BJ30" s="5">
        <f>SUM(Z30:AG30)</f>
        <v>31897565.789999995</v>
      </c>
    </row>
    <row r="31" spans="1:63" x14ac:dyDescent="0.35">
      <c r="BJ31" s="4"/>
    </row>
    <row r="32" spans="1:63" x14ac:dyDescent="0.35">
      <c r="A32" t="s">
        <v>1</v>
      </c>
      <c r="B32" s="3">
        <f>B30/B26</f>
        <v>1</v>
      </c>
      <c r="C32" s="3">
        <f>C30/C26</f>
        <v>1</v>
      </c>
      <c r="D32" s="3">
        <f>D30/D26</f>
        <v>1</v>
      </c>
      <c r="E32" s="3">
        <f>E30/E26</f>
        <v>1</v>
      </c>
      <c r="F32" s="3">
        <f>F30/F26</f>
        <v>1</v>
      </c>
      <c r="Z32" s="3">
        <f t="shared" ref="Z32:AG32" si="13">Z30/Z26</f>
        <v>70.157615864379778</v>
      </c>
      <c r="AA32" s="3">
        <f t="shared" si="13"/>
        <v>60.562597080366395</v>
      </c>
      <c r="AB32" s="3">
        <f t="shared" si="13"/>
        <v>57.587492192867408</v>
      </c>
      <c r="AC32" s="3">
        <f t="shared" si="13"/>
        <v>58.245216176152681</v>
      </c>
      <c r="AD32" s="3">
        <f t="shared" si="13"/>
        <v>59.756077494855177</v>
      </c>
      <c r="AE32" s="3">
        <f t="shared" si="13"/>
        <v>63.372445101674906</v>
      </c>
      <c r="AF32" s="3">
        <f t="shared" si="13"/>
        <v>63.493281095773924</v>
      </c>
      <c r="AG32" s="3">
        <f t="shared" si="13"/>
        <v>66.821395327820696</v>
      </c>
      <c r="BJ32" s="2">
        <f>BJ30/BJ26</f>
        <v>62.47662488835612</v>
      </c>
      <c r="BK32" t="s">
        <v>0</v>
      </c>
    </row>
    <row r="34" spans="62:62" x14ac:dyDescent="0.35">
      <c r="BJ34" s="1"/>
    </row>
  </sheetData>
  <conditionalFormatting sqref="B4:BE4 B6:BE6 B8:BE8 B10:BE10">
    <cfRule type="expression" dxfId="0" priority="1">
      <formula>B$2="Actual"</formula>
    </cfRule>
  </conditionalFormatting>
  <hyperlinks>
    <hyperlink ref="AE22" r:id="rId1" display="https://www.phila.gov/media/20250813140213/PWD-2025-C-TABLES-CLEAN-FINAL.pdf" xr:uid="{6C475F0F-8F98-4828-A3BA-70A51771A230}"/>
  </hyperlinks>
  <pageMargins left="0.7" right="0.7" top="0.75" bottom="0.75" header="0.3" footer="0.3"/>
  <pageSetup fitToWidth="0" fitToHeight="0" orientation="landscape" r:id="rId2"/>
  <headerFooter>
    <oddHeader>&amp;L2026 TAP Reconcilable Rider Reports and Projection Model: 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05CA3EC97C240B6A6DE541C216FC3" ma:contentTypeVersion="15" ma:contentTypeDescription="Create a new document." ma:contentTypeScope="" ma:versionID="ae74eecf6782a2ba1db15ffd73bcf512">
  <xsd:schema xmlns:xsd="http://www.w3.org/2001/XMLSchema" xmlns:xs="http://www.w3.org/2001/XMLSchema" xmlns:p="http://schemas.microsoft.com/office/2006/metadata/properties" xmlns:ns2="c1eecfb3-5e1e-4c14-a199-821554a453d0" xmlns:ns3="74a816c8-2012-4a06-9eee-7fac2e12fc01" xmlns:ns4="1ecad1bf-37b2-4fe5-8d43-af4e731dea56" targetNamespace="http://schemas.microsoft.com/office/2006/metadata/properties" ma:root="true" ma:fieldsID="17144045bbf61456430f9b5b75f538f5" ns2:_="" ns3:_="" ns4:_="">
    <xsd:import namespace="c1eecfb3-5e1e-4c14-a199-821554a453d0"/>
    <xsd:import namespace="74a816c8-2012-4a06-9eee-7fac2e12fc01"/>
    <xsd:import namespace="1ecad1bf-37b2-4fe5-8d43-af4e731dea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ecfb3-5e1e-4c14-a199-821554a45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816c8-2012-4a06-9eee-7fac2e12f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d5ee6cf-0e63-41ed-9d74-2beef34e85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ad1bf-37b2-4fe5-8d43-af4e731dea5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84a3c7f-f0c9-4c06-880c-e92bf7e68a2c}" ma:internalName="TaxCatchAll" ma:showField="CatchAllData" ma:web="c1eecfb3-5e1e-4c14-a199-821554a45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816c8-2012-4a06-9eee-7fac2e12fc01">
      <Terms xmlns="http://schemas.microsoft.com/office/infopath/2007/PartnerControls"/>
    </lcf76f155ced4ddcb4097134ff3c332f>
    <TaxCatchAll xmlns="1ecad1bf-37b2-4fe5-8d43-af4e731de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B13CDA-B9FF-4933-A1F8-E5055338B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ecfb3-5e1e-4c14-a199-821554a453d0"/>
    <ds:schemaRef ds:uri="74a816c8-2012-4a06-9eee-7fac2e12fc01"/>
    <ds:schemaRef ds:uri="1ecad1bf-37b2-4fe5-8d43-af4e731de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33F06E-9FD5-42F0-B5BF-C0885E3E169F}">
  <ds:schemaRefs>
    <ds:schemaRef ds:uri="http://schemas.microsoft.com/office/2006/metadata/properties"/>
    <ds:schemaRef ds:uri="http://schemas.microsoft.com/office/infopath/2007/PartnerControls"/>
    <ds:schemaRef ds:uri="74a816c8-2012-4a06-9eee-7fac2e12fc01"/>
    <ds:schemaRef ds:uri="1ecad1bf-37b2-4fe5-8d43-af4e731dea56"/>
  </ds:schemaRefs>
</ds:datastoreItem>
</file>

<file path=customXml/itemProps3.xml><?xml version="1.0" encoding="utf-8"?>
<ds:datastoreItem xmlns:ds="http://schemas.openxmlformats.org/officeDocument/2006/customXml" ds:itemID="{F5067A27-FE3A-4116-ABCC-0B1E200D36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PA-TAP-4-4 Response</vt:lpstr>
      <vt:lpstr>'PA-TAP-4-4 Response'!Print_Area</vt:lpstr>
      <vt:lpstr>'PA-TAP-4-4 Response'!Print_Titles</vt:lpstr>
    </vt:vector>
  </TitlesOfParts>
  <Company>Black and Veatch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Jagt, Dave A.</dc:creator>
  <cp:lastModifiedBy>Jagt, Dave A.</cp:lastModifiedBy>
  <dcterms:created xsi:type="dcterms:W3CDTF">2026-05-08T15:20:46Z</dcterms:created>
  <dcterms:modified xsi:type="dcterms:W3CDTF">2026-05-08T15:34:06Z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0x01010058005CA3EC97C240B6A6DE541C216FC3</vt:lpwstr>
  </property>
  <property fmtid="{D5CDD505-2E9C-101B-9397-08002B2CF9AE}" pid="3" name="MediaServiceImageTags">
    <vt:lpwstr/>
  </property>
</Properties>
</file>