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Mac\Home\Downloads\"/>
    </mc:Choice>
  </mc:AlternateContent>
  <xr:revisionPtr revIDLastSave="0" documentId="13_ncr:1_{8E0F56D7-7E58-4226-895B-838C9D72B68F}" xr6:coauthVersionLast="47" xr6:coauthVersionMax="47" xr10:uidLastSave="{00000000-0000-0000-0000-000000000000}"/>
  <bookViews>
    <workbookView xWindow="12877" yWindow="0" windowWidth="13125" windowHeight="15563" xr2:uid="{048FF7AF-5DF2-46CD-93FF-8D9BEC5401FD}"/>
  </bookViews>
  <sheets>
    <sheet name="PA-TAP-1-1" sheetId="23" r:id="rId1"/>
    <sheet name="051018 Model_Applications" sheetId="28" state="hidden" r:id="rId2"/>
    <sheet name="051018 Model_Assumptions" sheetId="29" state="hidden" r:id="rId3"/>
    <sheet name="051018 Model_Model" sheetId="30" state="hidden" r:id="rId4"/>
    <sheet name="051018 Model_Cost Estimates" sheetId="31" state="hidden" r:id="rId5"/>
  </sheets>
  <definedNames>
    <definedName name="_xlnm.Print_Area" localSheetId="0">'PA-TAP-1-1'!$B$1:$E$15</definedName>
    <definedName name="_xlnm.Print_Titles" localSheetId="0">'PA-TAP-1-1'!$A:$A</definedName>
  </definedName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3" l="1"/>
  <c r="B8" i="23"/>
  <c r="B10" i="23"/>
  <c r="C6" i="23"/>
  <c r="C8" i="23"/>
  <c r="C10" i="23"/>
  <c r="D6" i="23"/>
  <c r="D8" i="23"/>
  <c r="D10" i="23"/>
  <c r="E6" i="23"/>
  <c r="E8" i="23"/>
  <c r="E10" i="23"/>
  <c r="A1" i="31"/>
  <c r="C13" i="30"/>
  <c r="C14" i="30"/>
  <c r="D3" i="31"/>
  <c r="E13" i="30"/>
  <c r="C7" i="29"/>
  <c r="G12" i="30"/>
  <c r="E12" i="30"/>
  <c r="D12" i="30"/>
  <c r="E11" i="30"/>
  <c r="D11" i="30"/>
  <c r="E10" i="30"/>
  <c r="D10" i="30"/>
  <c r="E9" i="30"/>
  <c r="D9" i="30"/>
  <c r="E8" i="30"/>
  <c r="D8" i="30"/>
  <c r="E7" i="30"/>
  <c r="D7" i="30"/>
  <c r="D6" i="30"/>
  <c r="D5" i="30"/>
  <c r="I7" i="29"/>
  <c r="I5" i="29"/>
  <c r="G8" i="30"/>
  <c r="I9" i="29"/>
  <c r="C15" i="30"/>
  <c r="E14" i="30"/>
  <c r="C16" i="30"/>
  <c r="E15" i="30"/>
  <c r="F14" i="30"/>
  <c r="B3" i="31"/>
  <c r="E16" i="30"/>
  <c r="C17" i="30"/>
  <c r="E17" i="30"/>
  <c r="C18" i="30"/>
  <c r="E18" i="30"/>
  <c r="C19" i="30"/>
  <c r="E19" i="30"/>
  <c r="C20" i="30"/>
  <c r="E20" i="30"/>
  <c r="C21" i="30"/>
  <c r="E21" i="30"/>
  <c r="C22" i="30"/>
  <c r="E22" i="30"/>
  <c r="C23" i="30"/>
  <c r="E23" i="30"/>
  <c r="C24" i="30"/>
  <c r="E24" i="30"/>
  <c r="C25" i="30"/>
  <c r="E25" i="30"/>
  <c r="C26" i="30"/>
  <c r="C27" i="30"/>
  <c r="D4" i="31"/>
  <c r="C4" i="31"/>
  <c r="E26" i="30"/>
  <c r="F26" i="30"/>
  <c r="B4" i="31"/>
  <c r="C28" i="30"/>
  <c r="E27" i="30"/>
  <c r="C29" i="30"/>
  <c r="E28" i="30"/>
  <c r="C30" i="30"/>
  <c r="E29" i="30"/>
  <c r="C31" i="30"/>
  <c r="E30" i="30"/>
  <c r="C32" i="30"/>
  <c r="E31" i="30"/>
  <c r="C33" i="30"/>
  <c r="E32" i="30"/>
  <c r="C34" i="30"/>
  <c r="E33" i="30"/>
  <c r="C35" i="30"/>
  <c r="E34" i="30"/>
  <c r="C36" i="30"/>
  <c r="E35" i="30"/>
  <c r="C37" i="30"/>
  <c r="E36" i="30"/>
  <c r="C38" i="30"/>
  <c r="E37" i="30"/>
  <c r="D5" i="31"/>
  <c r="C5" i="31"/>
  <c r="C39" i="30"/>
  <c r="E38" i="30"/>
  <c r="E39" i="30"/>
  <c r="C40" i="30"/>
  <c r="B5" i="31"/>
  <c r="F38" i="30"/>
  <c r="E40" i="30"/>
  <c r="C41" i="30"/>
  <c r="E41" i="30"/>
  <c r="C42" i="30"/>
  <c r="E42" i="30"/>
  <c r="C43" i="30"/>
  <c r="E43" i="30"/>
  <c r="C44" i="30"/>
  <c r="E44" i="30"/>
  <c r="C45" i="30"/>
  <c r="E45" i="30"/>
  <c r="C46" i="30"/>
  <c r="E46" i="30"/>
  <c r="C47" i="30"/>
  <c r="E47" i="30"/>
  <c r="C48" i="30"/>
  <c r="E48" i="30"/>
  <c r="C49" i="30"/>
  <c r="E49" i="30"/>
  <c r="C50" i="30"/>
  <c r="C51" i="30"/>
  <c r="D6" i="31"/>
  <c r="C6" i="31"/>
  <c r="E50" i="30"/>
  <c r="F50" i="30"/>
  <c r="B6" i="31"/>
  <c r="C52" i="30"/>
  <c r="E51" i="30"/>
  <c r="C53" i="30"/>
  <c r="E52" i="30"/>
  <c r="C54" i="30"/>
  <c r="E53" i="30"/>
  <c r="C55" i="30"/>
  <c r="E54" i="30"/>
  <c r="C56" i="30"/>
  <c r="E55" i="30"/>
  <c r="C57" i="30"/>
  <c r="E56" i="30"/>
  <c r="C58" i="30"/>
  <c r="E57" i="30"/>
  <c r="C59" i="30"/>
  <c r="E58" i="30"/>
  <c r="C60" i="30"/>
  <c r="E59" i="30"/>
  <c r="C61" i="30"/>
  <c r="E60" i="30"/>
  <c r="C62" i="30"/>
  <c r="E61" i="30"/>
  <c r="D7" i="31"/>
  <c r="C7" i="31"/>
  <c r="E62" i="30"/>
  <c r="B7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 Davis</author>
  </authors>
  <commentList>
    <comment ref="C1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Jon Davis:</t>
        </r>
        <r>
          <rPr>
            <sz val="9"/>
            <color indexed="81"/>
            <rFont val="Tahoma"/>
            <family val="2"/>
          </rPr>
          <t xml:space="preserve">
9157 of 10865 at time of analysis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 Davis</author>
  </authors>
  <commentList>
    <comment ref="F4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Jon Davis:</t>
        </r>
        <r>
          <rPr>
            <sz val="9"/>
            <color indexed="81"/>
            <rFont val="Tahoma"/>
            <family val="2"/>
          </rPr>
          <t xml:space="preserve">
Actual average discount as of time of analysis</t>
        </r>
      </text>
    </comment>
  </commentList>
</comments>
</file>

<file path=xl/sharedStrings.xml><?xml version="1.0" encoding="utf-8"?>
<sst xmlns="http://schemas.openxmlformats.org/spreadsheetml/2006/main" count="79" uniqueCount="67">
  <si>
    <t>Total TAP Water Consumption (CCF)</t>
  </si>
  <si>
    <t>Total TAP Sewer Consumption (CCF)</t>
  </si>
  <si>
    <t>Data Type</t>
  </si>
  <si>
    <t>Actual</t>
  </si>
  <si>
    <t>Projected Increase in Participants</t>
  </si>
  <si>
    <t>Total Participants</t>
  </si>
  <si>
    <t>Discount</t>
  </si>
  <si>
    <t>Total Discounts</t>
  </si>
  <si>
    <t>Water Consumption</t>
  </si>
  <si>
    <t>Sewer Consumption</t>
  </si>
  <si>
    <t>Year</t>
  </si>
  <si>
    <t>Section 1) Activity on Applications Submitted between 11/5/2017 and 11/11/2017</t>
  </si>
  <si>
    <t>Total Submitted:</t>
  </si>
  <si>
    <t>Pending -&gt; In Progress</t>
  </si>
  <si>
    <t>In Progress</t>
  </si>
  <si>
    <t>Of Applications Submitted between 11/5/2017 and 11/11/2017, Status as of 11/11/2017 is:</t>
  </si>
  <si>
    <t>In Progress:</t>
  </si>
  <si>
    <t>Section 2) Status Changes between 11/5/2017 and 11/11/2017 on Applications Submitted before 11/5/2017</t>
  </si>
  <si>
    <t>Incomplete -&gt; In Progress</t>
  </si>
  <si>
    <t>Exception -&gt; In Progress</t>
  </si>
  <si>
    <t>Incomplete:</t>
  </si>
  <si>
    <t>In Progress -&gt; Incomplete</t>
  </si>
  <si>
    <t>Denied:</t>
  </si>
  <si>
    <t>In Progress -&gt; Denied</t>
  </si>
  <si>
    <t>Incomplete -&gt; Denied</t>
  </si>
  <si>
    <t>Exception:</t>
  </si>
  <si>
    <t>In Progress -&gt; Exception</t>
  </si>
  <si>
    <t>Approved:</t>
  </si>
  <si>
    <t>In Progress -&gt; Approved</t>
  </si>
  <si>
    <t>Active:</t>
  </si>
  <si>
    <t>In Progress -&gt; Active</t>
  </si>
  <si>
    <t>Incomplete -&gt; Active</t>
  </si>
  <si>
    <t>Approved -&gt; Active</t>
  </si>
  <si>
    <t>Closed:</t>
  </si>
  <si>
    <t>Active -&gt; Closed</t>
  </si>
  <si>
    <t>Section 3) Applications Submitted Since 7/1/2017 in Each Status as of 11/11/2017</t>
  </si>
  <si>
    <t>Of All Applications, Status as of 11/11/2017 is:</t>
  </si>
  <si>
    <t>Expired:</t>
  </si>
  <si>
    <t>WRBCC Recertification</t>
  </si>
  <si>
    <t>In Progress Applications</t>
  </si>
  <si>
    <t>Mass Mailing Data Date</t>
  </si>
  <si>
    <t>Count</t>
  </si>
  <si>
    <t>% of Decided Applications Approved</t>
  </si>
  <si>
    <t>Number of Outstanding Applications</t>
  </si>
  <si>
    <t>Assumptions</t>
  </si>
  <si>
    <t>Expected to be Approved</t>
  </si>
  <si>
    <t>WRBCC &lt;=150%</t>
  </si>
  <si>
    <t>Recert upon Plan Expiration (est)</t>
  </si>
  <si>
    <t>To be decided by</t>
  </si>
  <si>
    <t>Back on WRBCC AND &lt;=150% (est)</t>
  </si>
  <si>
    <t>Recert after Moratorium (est)</t>
  </si>
  <si>
    <t>(no longer eligible for WRBCC)</t>
  </si>
  <si>
    <t>PROJECTED SUBSCRIPTION 1 (4-YR RAMP)</t>
  </si>
  <si>
    <t>No. of TAP Bills</t>
  </si>
  <si>
    <t>Projected Increase</t>
  </si>
  <si>
    <t>Cost</t>
  </si>
  <si>
    <t>Discount per Bill</t>
  </si>
  <si>
    <t>WRBCC Additions</t>
  </si>
  <si>
    <t>Est. Cost</t>
  </si>
  <si>
    <t>Annual Growth Rate</t>
  </si>
  <si>
    <t>Enrollment at end</t>
  </si>
  <si>
    <t>FY2018</t>
  </si>
  <si>
    <t>FY2019</t>
  </si>
  <si>
    <t>FY2020</t>
  </si>
  <si>
    <t>FY2021</t>
  </si>
  <si>
    <t>FY2022</t>
  </si>
  <si>
    <t xml:space="preserve">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</si>
</sst>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\$* #,##0.00_);_(\$* \(#,##0.00\);_(\$* &quot;-&quot;??_);_(@_)"/>
    <numFmt numFmtId="167" formatCode="[$-409]mmm\ yyyy"/>
    <numFmt numFmtId="168" formatCode="&quot;$&quot;#,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A9A9A9"/>
      <name val="Calibri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176D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indexed="64"/>
      </bottom>
      <diagonal/>
    </border>
    <border>
      <left style="thin">
        <color rgb="FF2176D2"/>
      </left>
      <right/>
      <top style="thin">
        <color rgb="FF2176D2"/>
      </top>
      <bottom/>
      <diagonal/>
    </border>
    <border>
      <left/>
      <right/>
      <top style="thin">
        <color rgb="FF2176D2"/>
      </top>
      <bottom/>
      <diagonal/>
    </border>
    <border>
      <left style="thin">
        <color rgb="FF2176D2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2176D2"/>
      </left>
      <right/>
      <top/>
      <bottom/>
      <diagonal/>
    </border>
    <border>
      <left style="thin">
        <color rgb="FF2176D2"/>
      </left>
      <right/>
      <top/>
      <bottom style="thin">
        <color rgb="FF2176D2"/>
      </bottom>
      <diagonal/>
    </border>
    <border>
      <left/>
      <right/>
      <top/>
      <bottom style="thin">
        <color rgb="FF2176D2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3" fillId="0" borderId="0"/>
    <xf numFmtId="0" fontId="20" fillId="0" borderId="0"/>
    <xf numFmtId="0" fontId="3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/>
  </cellStyleXfs>
  <cellXfs count="85">
    <xf numFmtId="0" fontId="0" fillId="0" borderId="0" xfId="0"/>
    <xf numFmtId="164" fontId="0" fillId="0" borderId="0" xfId="42" applyNumberFormat="1" applyFont="1"/>
    <xf numFmtId="0" fontId="18" fillId="0" borderId="0" xfId="0" applyFont="1"/>
    <xf numFmtId="10" fontId="19" fillId="33" borderId="10" xfId="44" applyNumberFormat="1" applyFont="1" applyFill="1" applyBorder="1"/>
    <xf numFmtId="0" fontId="14" fillId="0" borderId="0" xfId="0" applyFont="1"/>
    <xf numFmtId="0" fontId="24" fillId="0" borderId="0" xfId="0" applyFont="1"/>
    <xf numFmtId="0" fontId="20" fillId="0" borderId="0" xfId="45"/>
    <xf numFmtId="164" fontId="20" fillId="0" borderId="0" xfId="42" applyNumberFormat="1" applyFont="1"/>
    <xf numFmtId="0" fontId="25" fillId="0" borderId="0" xfId="45" applyFont="1" applyAlignment="1">
      <alignment indent="1"/>
    </xf>
    <xf numFmtId="164" fontId="25" fillId="0" borderId="0" xfId="42" applyNumberFormat="1" applyFont="1"/>
    <xf numFmtId="0" fontId="26" fillId="0" borderId="11" xfId="0" applyFont="1" applyBorder="1" applyAlignment="1">
      <alignment horizontal="center"/>
    </xf>
    <xf numFmtId="0" fontId="27" fillId="35" borderId="11" xfId="0" applyFont="1" applyFill="1" applyBorder="1"/>
    <xf numFmtId="164" fontId="27" fillId="35" borderId="11" xfId="42" applyNumberFormat="1" applyFont="1" applyFill="1" applyBorder="1"/>
    <xf numFmtId="0" fontId="0" fillId="0" borderId="0" xfId="0" applyAlignment="1">
      <alignment horizontal="right"/>
    </xf>
    <xf numFmtId="9" fontId="28" fillId="0" borderId="12" xfId="44" applyFont="1" applyFill="1" applyBorder="1"/>
    <xf numFmtId="0" fontId="27" fillId="0" borderId="13" xfId="0" applyFont="1" applyBorder="1"/>
    <xf numFmtId="164" fontId="27" fillId="0" borderId="13" xfId="42" applyNumberFormat="1" applyFont="1" applyBorder="1"/>
    <xf numFmtId="164" fontId="29" fillId="0" borderId="0" xfId="42" applyNumberFormat="1" applyFont="1"/>
    <xf numFmtId="164" fontId="28" fillId="0" borderId="12" xfId="42" applyNumberFormat="1" applyFont="1" applyFill="1" applyBorder="1"/>
    <xf numFmtId="0" fontId="18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9" fontId="27" fillId="33" borderId="10" xfId="0" applyNumberFormat="1" applyFont="1" applyFill="1" applyBorder="1"/>
    <xf numFmtId="0" fontId="27" fillId="33" borderId="10" xfId="42" applyNumberFormat="1" applyFont="1" applyFill="1" applyBorder="1"/>
    <xf numFmtId="9" fontId="0" fillId="0" borderId="0" xfId="0" applyNumberFormat="1"/>
    <xf numFmtId="164" fontId="30" fillId="0" borderId="0" xfId="42" applyNumberFormat="1" applyFont="1"/>
    <xf numFmtId="164" fontId="0" fillId="0" borderId="0" xfId="42" applyNumberFormat="1" applyFont="1" applyAlignment="1">
      <alignment horizontal="center" wrapText="1"/>
    </xf>
    <xf numFmtId="10" fontId="0" fillId="0" borderId="0" xfId="44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64" fontId="16" fillId="0" borderId="0" xfId="42" applyNumberFormat="1" applyFont="1"/>
    <xf numFmtId="10" fontId="0" fillId="0" borderId="0" xfId="44" applyNumberFormat="1" applyFont="1"/>
    <xf numFmtId="44" fontId="16" fillId="0" borderId="0" xfId="43" applyFont="1"/>
    <xf numFmtId="44" fontId="28" fillId="0" borderId="12" xfId="43" applyFont="1" applyFill="1" applyBorder="1"/>
    <xf numFmtId="43" fontId="0" fillId="0" borderId="0" xfId="42" applyFont="1"/>
    <xf numFmtId="10" fontId="28" fillId="0" borderId="12" xfId="44" applyNumberFormat="1" applyFont="1" applyFill="1" applyBorder="1"/>
    <xf numFmtId="44" fontId="33" fillId="0" borderId="0" xfId="43" applyFont="1"/>
    <xf numFmtId="43" fontId="34" fillId="0" borderId="0" xfId="42" applyFont="1"/>
    <xf numFmtId="43" fontId="0" fillId="0" borderId="0" xfId="42" applyFont="1" applyFill="1"/>
    <xf numFmtId="10" fontId="28" fillId="0" borderId="17" xfId="44" applyNumberFormat="1" applyFont="1" applyFill="1" applyBorder="1"/>
    <xf numFmtId="164" fontId="33" fillId="0" borderId="0" xfId="42" applyNumberFormat="1" applyFont="1" applyBorder="1"/>
    <xf numFmtId="0" fontId="0" fillId="0" borderId="16" xfId="0" applyBorder="1"/>
    <xf numFmtId="164" fontId="33" fillId="0" borderId="16" xfId="42" applyNumberFormat="1" applyFont="1" applyBorder="1"/>
    <xf numFmtId="10" fontId="19" fillId="33" borderId="18" xfId="44" applyNumberFormat="1" applyFont="1" applyFill="1" applyBorder="1"/>
    <xf numFmtId="44" fontId="33" fillId="0" borderId="16" xfId="43" applyFont="1" applyBorder="1"/>
    <xf numFmtId="168" fontId="34" fillId="0" borderId="0" xfId="42" applyNumberFormat="1" applyFont="1"/>
    <xf numFmtId="164" fontId="33" fillId="0" borderId="0" xfId="42" applyNumberFormat="1" applyFont="1"/>
    <xf numFmtId="10" fontId="19" fillId="33" borderId="15" xfId="44" applyNumberFormat="1" applyFont="1" applyFill="1" applyBorder="1"/>
    <xf numFmtId="0" fontId="0" fillId="36" borderId="0" xfId="0" applyFill="1"/>
    <xf numFmtId="164" fontId="33" fillId="36" borderId="0" xfId="42" applyNumberFormat="1" applyFont="1" applyFill="1"/>
    <xf numFmtId="164" fontId="26" fillId="0" borderId="11" xfId="42" applyNumberFormat="1" applyFont="1" applyBorder="1" applyAlignment="1">
      <alignment horizontal="center"/>
    </xf>
    <xf numFmtId="164" fontId="26" fillId="0" borderId="11" xfId="42" applyNumberFormat="1" applyFont="1" applyBorder="1" applyAlignment="1">
      <alignment horizontal="center" wrapText="1"/>
    </xf>
    <xf numFmtId="165" fontId="27" fillId="35" borderId="11" xfId="43" applyNumberFormat="1" applyFont="1" applyFill="1" applyBorder="1"/>
    <xf numFmtId="0" fontId="27" fillId="0" borderId="0" xfId="0" applyFont="1"/>
    <xf numFmtId="165" fontId="27" fillId="0" borderId="0" xfId="43" applyNumberFormat="1" applyFont="1"/>
    <xf numFmtId="9" fontId="27" fillId="0" borderId="0" xfId="44" applyFont="1"/>
    <xf numFmtId="164" fontId="27" fillId="0" borderId="0" xfId="42" applyNumberFormat="1" applyFont="1"/>
    <xf numFmtId="0" fontId="27" fillId="35" borderId="0" xfId="0" applyFont="1" applyFill="1"/>
    <xf numFmtId="165" fontId="27" fillId="35" borderId="0" xfId="43" applyNumberFormat="1" applyFont="1" applyFill="1"/>
    <xf numFmtId="9" fontId="27" fillId="35" borderId="0" xfId="44" applyFont="1" applyFill="1"/>
    <xf numFmtId="164" fontId="27" fillId="35" borderId="0" xfId="42" applyNumberFormat="1" applyFont="1" applyFill="1"/>
    <xf numFmtId="165" fontId="14" fillId="0" borderId="0" xfId="43" applyNumberFormat="1" applyFont="1"/>
    <xf numFmtId="9" fontId="14" fillId="0" borderId="0" xfId="44" applyFont="1"/>
    <xf numFmtId="164" fontId="14" fillId="0" borderId="0" xfId="42" applyNumberFormat="1" applyFont="1"/>
    <xf numFmtId="3" fontId="0" fillId="0" borderId="0" xfId="0" applyNumberFormat="1"/>
    <xf numFmtId="164" fontId="23" fillId="0" borderId="0" xfId="46" applyNumberFormat="1"/>
    <xf numFmtId="166" fontId="20" fillId="0" borderId="0" xfId="46" applyNumberFormat="1" applyFont="1"/>
    <xf numFmtId="0" fontId="0" fillId="0" borderId="0" xfId="0" applyAlignment="1">
      <alignment horizontal="center"/>
    </xf>
    <xf numFmtId="0" fontId="0" fillId="0" borderId="19" xfId="0" applyBorder="1"/>
    <xf numFmtId="0" fontId="0" fillId="0" borderId="20" xfId="0" applyBorder="1"/>
    <xf numFmtId="10" fontId="19" fillId="33" borderId="21" xfId="44" applyNumberFormat="1" applyFont="1" applyFill="1" applyBorder="1"/>
    <xf numFmtId="0" fontId="21" fillId="34" borderId="22" xfId="46" applyFont="1" applyFill="1" applyBorder="1" applyAlignment="1">
      <alignment horizontal="left"/>
    </xf>
    <xf numFmtId="0" fontId="22" fillId="0" borderId="22" xfId="46" applyFont="1" applyBorder="1" applyAlignment="1">
      <alignment horizontal="right"/>
    </xf>
    <xf numFmtId="0" fontId="22" fillId="0" borderId="23" xfId="46" applyFont="1" applyBorder="1" applyAlignment="1">
      <alignment horizontal="right"/>
    </xf>
    <xf numFmtId="3" fontId="0" fillId="0" borderId="24" xfId="0" applyNumberFormat="1" applyBorder="1"/>
    <xf numFmtId="167" fontId="21" fillId="34" borderId="0" xfId="47" applyNumberFormat="1" applyFont="1" applyFill="1" applyAlignment="1">
      <alignment horizontal="center"/>
    </xf>
    <xf numFmtId="167" fontId="21" fillId="34" borderId="0" xfId="46" applyNumberFormat="1" applyFont="1" applyFill="1" applyAlignment="1">
      <alignment horizontal="center"/>
    </xf>
    <xf numFmtId="0" fontId="21" fillId="34" borderId="0" xfId="45" applyFont="1" applyFill="1" applyAlignment="1">
      <alignment wrapText="1"/>
    </xf>
    <xf numFmtId="0" fontId="20" fillId="0" borderId="0" xfId="45" applyAlignment="1">
      <alignment wrapText="1"/>
    </xf>
    <xf numFmtId="0" fontId="22" fillId="0" borderId="0" xfId="45" applyFont="1"/>
    <xf numFmtId="0" fontId="20" fillId="0" borderId="0" xfId="45"/>
    <xf numFmtId="0" fontId="16" fillId="0" borderId="0" xfId="0" applyFont="1" applyAlignment="1">
      <alignment horizontal="center" vertical="center"/>
    </xf>
    <xf numFmtId="9" fontId="27" fillId="33" borderId="14" xfId="0" applyNumberFormat="1" applyFont="1" applyFill="1" applyBorder="1" applyAlignment="1">
      <alignment horizontal="right" vertical="center"/>
    </xf>
    <xf numFmtId="9" fontId="27" fillId="33" borderId="15" xfId="0" applyNumberFormat="1" applyFont="1" applyFill="1" applyBorder="1" applyAlignment="1">
      <alignment horizontal="right" vertical="center"/>
    </xf>
    <xf numFmtId="164" fontId="0" fillId="0" borderId="16" xfId="42" applyNumberFormat="1" applyFont="1" applyBorder="1" applyAlignment="1">
      <alignment horizontal="center"/>
    </xf>
    <xf numFmtId="0" fontId="13" fillId="0" borderId="0" xfId="0" applyFont="1" applyFill="1"/>
    <xf numFmtId="0" fontId="29" fillId="0" borderId="0" xfId="0" applyFont="1" applyFill="1"/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9" xr:uid="{2335FF84-5FBA-4EBD-9BC9-92E447EAE98C}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00000000-0005-0000-0000-000027000000}"/>
    <cellStyle name="Normal 3" xfId="46" xr:uid="{00000000-0005-0000-0000-000028000000}"/>
    <cellStyle name="Normal 3 2" xfId="47" xr:uid="{F78064FE-9DE0-4D69-A761-6B9ACF6F9114}"/>
    <cellStyle name="Normal 4" xfId="48" xr:uid="{A03FED56-F493-4B0C-AF80-656EEB9227B0}"/>
    <cellStyle name="Normal 5" xfId="51" xr:uid="{21D17166-2F59-4DCA-9433-A28EEF4E3FC3}"/>
    <cellStyle name="Note" xfId="15" builtinId="10" customBuiltin="1"/>
    <cellStyle name="Output" xfId="10" builtinId="21" customBuiltin="1"/>
    <cellStyle name="Percent" xfId="44" builtinId="5"/>
    <cellStyle name="Percent 2" xfId="50" xr:uid="{35628409-E516-4CCF-B950-2E253DEDD82F}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217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9"/>
  </sheetPr>
  <dimension ref="A1:E29"/>
  <sheetViews>
    <sheetView tabSelected="1" zoomScale="85" zoomScaleNormal="85" workbookViewId="0">
      <selection activeCell="E20" sqref="E20"/>
    </sheetView>
  </sheetViews>
  <sheetFormatPr defaultColWidth="8.86328125" defaultRowHeight="14.25" x14ac:dyDescent="0.45"/>
  <cols>
    <col min="1" max="1" width="36" customWidth="1"/>
    <col min="2" max="5" width="14.86328125" customWidth="1"/>
  </cols>
  <sheetData>
    <row r="1" spans="1:5" s="83" customFormat="1" x14ac:dyDescent="0.45">
      <c r="B1" s="84"/>
      <c r="C1" s="84"/>
      <c r="D1" s="84"/>
    </row>
    <row r="2" spans="1:5" x14ac:dyDescent="0.45">
      <c r="A2" s="66" t="s">
        <v>2</v>
      </c>
      <c r="B2" s="67" t="s">
        <v>3</v>
      </c>
      <c r="C2" s="67" t="s">
        <v>3</v>
      </c>
      <c r="D2" s="67" t="s">
        <v>3</v>
      </c>
      <c r="E2" s="67" t="s">
        <v>3</v>
      </c>
    </row>
    <row r="3" spans="1:5" x14ac:dyDescent="0.45">
      <c r="A3" s="68" t="s">
        <v>4</v>
      </c>
      <c r="B3" s="3"/>
      <c r="C3" s="3"/>
      <c r="D3" s="3"/>
      <c r="E3" s="3"/>
    </row>
    <row r="4" spans="1:5" s="65" customFormat="1" x14ac:dyDescent="0.45">
      <c r="A4" s="69"/>
      <c r="B4" s="73">
        <v>45627</v>
      </c>
      <c r="C4" s="73">
        <v>45658</v>
      </c>
      <c r="D4" s="73">
        <v>45689</v>
      </c>
      <c r="E4" s="73">
        <v>45717</v>
      </c>
    </row>
    <row r="5" spans="1:5" x14ac:dyDescent="0.45">
      <c r="A5" s="70" t="s">
        <v>5</v>
      </c>
      <c r="B5" s="63">
        <v>60300</v>
      </c>
      <c r="C5" s="63">
        <v>60481</v>
      </c>
      <c r="D5" s="63">
        <v>59037</v>
      </c>
      <c r="E5" s="63">
        <v>64283</v>
      </c>
    </row>
    <row r="6" spans="1:5" s="65" customFormat="1" x14ac:dyDescent="0.45">
      <c r="A6" s="69" t="s">
        <v>6</v>
      </c>
      <c r="B6" s="73">
        <f t="shared" ref="B6:E6" si="0">B4</f>
        <v>45627</v>
      </c>
      <c r="C6" s="73">
        <f t="shared" si="0"/>
        <v>45658</v>
      </c>
      <c r="D6" s="73">
        <f t="shared" si="0"/>
        <v>45689</v>
      </c>
      <c r="E6" s="73">
        <f t="shared" si="0"/>
        <v>45717</v>
      </c>
    </row>
    <row r="7" spans="1:5" s="5" customFormat="1" x14ac:dyDescent="0.45">
      <c r="A7" s="70" t="s">
        <v>7</v>
      </c>
      <c r="B7" s="64">
        <v>3184189.26</v>
      </c>
      <c r="C7" s="64">
        <v>3646630.18</v>
      </c>
      <c r="D7" s="64">
        <v>2993649.08</v>
      </c>
      <c r="E7" s="64">
        <v>3084799.46</v>
      </c>
    </row>
    <row r="8" spans="1:5" s="65" customFormat="1" x14ac:dyDescent="0.45">
      <c r="A8" s="69" t="s">
        <v>8</v>
      </c>
      <c r="B8" s="73">
        <f t="shared" ref="B8:E8" si="1">B6</f>
        <v>45627</v>
      </c>
      <c r="C8" s="73">
        <f t="shared" si="1"/>
        <v>45658</v>
      </c>
      <c r="D8" s="73">
        <f t="shared" si="1"/>
        <v>45689</v>
      </c>
      <c r="E8" s="73">
        <f t="shared" si="1"/>
        <v>45717</v>
      </c>
    </row>
    <row r="9" spans="1:5" x14ac:dyDescent="0.45">
      <c r="A9" s="70" t="s">
        <v>0</v>
      </c>
      <c r="B9" s="62">
        <v>382960</v>
      </c>
      <c r="C9" s="62">
        <v>433104</v>
      </c>
      <c r="D9" s="62">
        <v>364141</v>
      </c>
      <c r="E9" s="62">
        <v>379057</v>
      </c>
    </row>
    <row r="10" spans="1:5" s="65" customFormat="1" x14ac:dyDescent="0.45">
      <c r="A10" s="69" t="s">
        <v>9</v>
      </c>
      <c r="B10" s="74">
        <f t="shared" ref="B10:E10" si="2">B8</f>
        <v>45627</v>
      </c>
      <c r="C10" s="74">
        <f t="shared" si="2"/>
        <v>45658</v>
      </c>
      <c r="D10" s="74">
        <f t="shared" si="2"/>
        <v>45689</v>
      </c>
      <c r="E10" s="74">
        <f t="shared" si="2"/>
        <v>45717</v>
      </c>
    </row>
    <row r="11" spans="1:5" x14ac:dyDescent="0.45">
      <c r="A11" s="71" t="s">
        <v>1</v>
      </c>
      <c r="B11" s="72">
        <v>382625</v>
      </c>
      <c r="C11" s="72">
        <v>432797</v>
      </c>
      <c r="D11" s="72">
        <v>363856</v>
      </c>
      <c r="E11" s="72">
        <v>378768</v>
      </c>
    </row>
    <row r="29" spans="3:3" x14ac:dyDescent="0.45">
      <c r="C29" t="s">
        <v>66</v>
      </c>
    </row>
  </sheetData>
  <conditionalFormatting sqref="B4:E4 B6:E6 B8:E8 B10:E10">
    <cfRule type="expression" dxfId="0" priority="5">
      <formula>B$2="Actual"</formula>
    </cfRule>
  </conditionalFormatting>
  <pageMargins left="0.7" right="0.7" top="0.75" bottom="0.75" header="0.3" footer="0.3"/>
  <pageSetup fitToWidth="0" fitToHeight="0" orientation="landscape" r:id="rId1"/>
  <headerFooter>
    <oddHeader>&amp;L2026 TAP Reconcilable Rider Reports and Projection Model: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B41"/>
  <sheetViews>
    <sheetView workbookViewId="0">
      <selection sqref="A1:B1"/>
    </sheetView>
  </sheetViews>
  <sheetFormatPr defaultColWidth="9.1328125" defaultRowHeight="14.25" x14ac:dyDescent="0.45"/>
  <cols>
    <col min="1" max="1" width="42.3984375" style="6" customWidth="1"/>
    <col min="2" max="2" width="14" style="7" customWidth="1"/>
    <col min="3" max="16384" width="9.1328125" style="6"/>
  </cols>
  <sheetData>
    <row r="1" spans="1:2" ht="30" customHeight="1" x14ac:dyDescent="0.45">
      <c r="A1" s="75" t="s">
        <v>11</v>
      </c>
      <c r="B1" s="76"/>
    </row>
    <row r="2" spans="1:2" x14ac:dyDescent="0.45">
      <c r="A2" s="6" t="s">
        <v>12</v>
      </c>
      <c r="B2" s="7">
        <v>279</v>
      </c>
    </row>
    <row r="3" spans="1:2" x14ac:dyDescent="0.45">
      <c r="A3" s="8" t="s">
        <v>13</v>
      </c>
      <c r="B3" s="9">
        <v>253</v>
      </c>
    </row>
    <row r="4" spans="1:2" x14ac:dyDescent="0.45">
      <c r="A4" s="8" t="s">
        <v>14</v>
      </c>
      <c r="B4" s="9">
        <v>26</v>
      </c>
    </row>
    <row r="6" spans="1:2" x14ac:dyDescent="0.45">
      <c r="A6" s="77" t="s">
        <v>15</v>
      </c>
      <c r="B6" s="78"/>
    </row>
    <row r="7" spans="1:2" x14ac:dyDescent="0.45">
      <c r="A7" s="6" t="s">
        <v>16</v>
      </c>
      <c r="B7" s="7">
        <v>279</v>
      </c>
    </row>
    <row r="9" spans="1:2" ht="30" customHeight="1" x14ac:dyDescent="0.45">
      <c r="A9" s="75" t="s">
        <v>17</v>
      </c>
      <c r="B9" s="76"/>
    </row>
    <row r="10" spans="1:2" x14ac:dyDescent="0.45">
      <c r="A10" s="6" t="s">
        <v>16</v>
      </c>
      <c r="B10" s="7">
        <v>84</v>
      </c>
    </row>
    <row r="11" spans="1:2" x14ac:dyDescent="0.45">
      <c r="A11" s="8" t="s">
        <v>18</v>
      </c>
      <c r="B11" s="9">
        <v>73</v>
      </c>
    </row>
    <row r="12" spans="1:2" x14ac:dyDescent="0.45">
      <c r="A12" s="8" t="s">
        <v>19</v>
      </c>
      <c r="B12" s="9">
        <v>11</v>
      </c>
    </row>
    <row r="13" spans="1:2" x14ac:dyDescent="0.45">
      <c r="A13" s="6" t="s">
        <v>20</v>
      </c>
      <c r="B13" s="7">
        <v>237</v>
      </c>
    </row>
    <row r="14" spans="1:2" x14ac:dyDescent="0.45">
      <c r="A14" s="8" t="s">
        <v>21</v>
      </c>
      <c r="B14" s="9">
        <v>237</v>
      </c>
    </row>
    <row r="15" spans="1:2" x14ac:dyDescent="0.45">
      <c r="A15" s="6" t="s">
        <v>22</v>
      </c>
      <c r="B15" s="7">
        <v>95</v>
      </c>
    </row>
    <row r="16" spans="1:2" x14ac:dyDescent="0.45">
      <c r="A16" s="8" t="s">
        <v>23</v>
      </c>
      <c r="B16" s="9">
        <v>58</v>
      </c>
    </row>
    <row r="17" spans="1:2" x14ac:dyDescent="0.45">
      <c r="A17" s="8" t="s">
        <v>24</v>
      </c>
      <c r="B17" s="9">
        <v>37</v>
      </c>
    </row>
    <row r="18" spans="1:2" x14ac:dyDescent="0.45">
      <c r="A18" s="6" t="s">
        <v>25</v>
      </c>
      <c r="B18" s="7">
        <v>21</v>
      </c>
    </row>
    <row r="19" spans="1:2" x14ac:dyDescent="0.45">
      <c r="A19" s="8" t="s">
        <v>26</v>
      </c>
      <c r="B19" s="9">
        <v>21</v>
      </c>
    </row>
    <row r="20" spans="1:2" x14ac:dyDescent="0.45">
      <c r="A20" s="6" t="s">
        <v>27</v>
      </c>
      <c r="B20" s="7">
        <v>222</v>
      </c>
    </row>
    <row r="21" spans="1:2" x14ac:dyDescent="0.45">
      <c r="A21" s="8" t="s">
        <v>28</v>
      </c>
      <c r="B21" s="9">
        <v>222</v>
      </c>
    </row>
    <row r="22" spans="1:2" x14ac:dyDescent="0.45">
      <c r="A22" s="6" t="s">
        <v>29</v>
      </c>
      <c r="B22" s="7">
        <v>123</v>
      </c>
    </row>
    <row r="23" spans="1:2" x14ac:dyDescent="0.45">
      <c r="A23" s="8" t="s">
        <v>30</v>
      </c>
      <c r="B23" s="9">
        <v>48</v>
      </c>
    </row>
    <row r="24" spans="1:2" x14ac:dyDescent="0.45">
      <c r="A24" s="8" t="s">
        <v>31</v>
      </c>
      <c r="B24" s="9">
        <v>1</v>
      </c>
    </row>
    <row r="25" spans="1:2" x14ac:dyDescent="0.45">
      <c r="A25" s="8" t="s">
        <v>32</v>
      </c>
      <c r="B25" s="9">
        <v>74</v>
      </c>
    </row>
    <row r="26" spans="1:2" x14ac:dyDescent="0.45">
      <c r="A26" s="6" t="s">
        <v>33</v>
      </c>
      <c r="B26" s="7">
        <v>2</v>
      </c>
    </row>
    <row r="27" spans="1:2" x14ac:dyDescent="0.45">
      <c r="A27" s="8" t="s">
        <v>34</v>
      </c>
      <c r="B27" s="9">
        <v>2</v>
      </c>
    </row>
    <row r="30" spans="1:2" ht="30.75" customHeight="1" x14ac:dyDescent="0.45">
      <c r="A30" s="75" t="s">
        <v>35</v>
      </c>
      <c r="B30" s="76"/>
    </row>
    <row r="31" spans="1:2" x14ac:dyDescent="0.45">
      <c r="A31" s="6" t="s">
        <v>12</v>
      </c>
      <c r="B31" s="7">
        <v>10621</v>
      </c>
    </row>
    <row r="33" spans="1:2" x14ac:dyDescent="0.45">
      <c r="A33" s="77" t="s">
        <v>36</v>
      </c>
      <c r="B33" s="78"/>
    </row>
    <row r="34" spans="1:2" x14ac:dyDescent="0.45">
      <c r="A34" s="6" t="s">
        <v>16</v>
      </c>
      <c r="B34" s="7">
        <v>6004</v>
      </c>
    </row>
    <row r="35" spans="1:2" x14ac:dyDescent="0.45">
      <c r="A35" s="6" t="s">
        <v>20</v>
      </c>
      <c r="B35" s="7">
        <v>1501</v>
      </c>
    </row>
    <row r="36" spans="1:2" x14ac:dyDescent="0.45">
      <c r="A36" s="6" t="s">
        <v>37</v>
      </c>
      <c r="B36" s="7">
        <v>9</v>
      </c>
    </row>
    <row r="37" spans="1:2" x14ac:dyDescent="0.45">
      <c r="A37" s="6" t="s">
        <v>22</v>
      </c>
      <c r="B37" s="7">
        <v>313</v>
      </c>
    </row>
    <row r="38" spans="1:2" x14ac:dyDescent="0.45">
      <c r="A38" s="6" t="s">
        <v>25</v>
      </c>
      <c r="B38" s="7">
        <v>155</v>
      </c>
    </row>
    <row r="39" spans="1:2" x14ac:dyDescent="0.45">
      <c r="A39" s="6" t="s">
        <v>27</v>
      </c>
      <c r="B39" s="7">
        <v>362</v>
      </c>
    </row>
    <row r="40" spans="1:2" x14ac:dyDescent="0.45">
      <c r="A40" s="6" t="s">
        <v>29</v>
      </c>
      <c r="B40" s="7">
        <v>2272</v>
      </c>
    </row>
    <row r="41" spans="1:2" x14ac:dyDescent="0.45">
      <c r="A41" s="6" t="s">
        <v>33</v>
      </c>
      <c r="B41" s="7">
        <v>5</v>
      </c>
    </row>
  </sheetData>
  <mergeCells count="5">
    <mergeCell ref="A1:B1"/>
    <mergeCell ref="A6:B6"/>
    <mergeCell ref="A9:B9"/>
    <mergeCell ref="A30:B30"/>
    <mergeCell ref="A33:B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B2:I18"/>
  <sheetViews>
    <sheetView workbookViewId="0"/>
  </sheetViews>
  <sheetFormatPr defaultColWidth="8.86328125" defaultRowHeight="14.25" x14ac:dyDescent="0.45"/>
  <cols>
    <col min="1" max="1" width="2.86328125" customWidth="1"/>
    <col min="2" max="2" width="26.3984375" bestFit="1" customWidth="1"/>
    <col min="3" max="3" width="9.3984375" bestFit="1" customWidth="1"/>
    <col min="8" max="8" width="14.1328125" customWidth="1"/>
    <col min="9" max="9" width="11.3984375" bestFit="1" customWidth="1"/>
  </cols>
  <sheetData>
    <row r="2" spans="2:9" x14ac:dyDescent="0.45">
      <c r="B2" s="79" t="s">
        <v>38</v>
      </c>
      <c r="C2" s="79"/>
    </row>
    <row r="3" spans="2:9" x14ac:dyDescent="0.45">
      <c r="H3" s="79" t="s">
        <v>39</v>
      </c>
      <c r="I3" s="79"/>
    </row>
    <row r="4" spans="2:9" x14ac:dyDescent="0.45">
      <c r="B4" s="10" t="s">
        <v>40</v>
      </c>
      <c r="C4" s="10" t="s">
        <v>41</v>
      </c>
    </row>
    <row r="5" spans="2:9" x14ac:dyDescent="0.45">
      <c r="B5" s="11">
        <v>20171105</v>
      </c>
      <c r="C5" s="12">
        <v>1182</v>
      </c>
      <c r="H5" s="13" t="s">
        <v>42</v>
      </c>
      <c r="I5" s="14">
        <f>SUM('051018 Model_Applications'!B39:B40)/SUM('051018 Model_Applications'!B35,'051018 Model_Applications'!B37,'051018 Model_Applications'!B39,'051018 Model_Applications'!B40)</f>
        <v>0.59217625899280579</v>
      </c>
    </row>
    <row r="6" spans="2:9" x14ac:dyDescent="0.45">
      <c r="B6" s="15">
        <v>20171023</v>
      </c>
      <c r="C6" s="16">
        <v>1116</v>
      </c>
    </row>
    <row r="7" spans="2:9" x14ac:dyDescent="0.45">
      <c r="C7" s="17">
        <f>SUM(C5:C6)</f>
        <v>2298</v>
      </c>
      <c r="H7" s="13" t="s">
        <v>43</v>
      </c>
      <c r="I7" s="18">
        <f>'051018 Model_Applications'!B34+'051018 Model_Applications'!B38</f>
        <v>6159</v>
      </c>
    </row>
    <row r="9" spans="2:9" x14ac:dyDescent="0.45">
      <c r="C9" s="19" t="s">
        <v>44</v>
      </c>
      <c r="H9" s="13" t="s">
        <v>45</v>
      </c>
      <c r="I9" s="18">
        <f>ROUND(I7*I5,0)</f>
        <v>3647</v>
      </c>
    </row>
    <row r="10" spans="2:9" ht="4.9000000000000004" customHeight="1" x14ac:dyDescent="0.45">
      <c r="C10" s="2"/>
    </row>
    <row r="11" spans="2:9" x14ac:dyDescent="0.45">
      <c r="B11" s="20" t="s">
        <v>46</v>
      </c>
      <c r="C11" s="21">
        <v>0.84279797514956278</v>
      </c>
    </row>
    <row r="12" spans="2:9" ht="4.9000000000000004" customHeight="1" x14ac:dyDescent="0.45">
      <c r="B12" s="13"/>
    </row>
    <row r="13" spans="2:9" x14ac:dyDescent="0.45">
      <c r="B13" s="13" t="s">
        <v>47</v>
      </c>
      <c r="C13" s="21">
        <v>0.3</v>
      </c>
      <c r="H13" s="13" t="s">
        <v>48</v>
      </c>
      <c r="I13" s="22">
        <v>201801</v>
      </c>
    </row>
    <row r="14" spans="2:9" ht="4.9000000000000004" customHeight="1" x14ac:dyDescent="0.45">
      <c r="B14" s="13"/>
      <c r="C14" s="23"/>
    </row>
    <row r="15" spans="2:9" x14ac:dyDescent="0.45">
      <c r="B15" s="13" t="s">
        <v>49</v>
      </c>
      <c r="C15" s="21">
        <v>0.02</v>
      </c>
      <c r="H15" s="13"/>
      <c r="I15" s="24"/>
    </row>
    <row r="16" spans="2:9" ht="4.9000000000000004" customHeight="1" x14ac:dyDescent="0.45">
      <c r="B16" s="13"/>
    </row>
    <row r="17" spans="2:3" x14ac:dyDescent="0.45">
      <c r="B17" s="13" t="s">
        <v>50</v>
      </c>
      <c r="C17" s="80">
        <v>0.6</v>
      </c>
    </row>
    <row r="18" spans="2:3" x14ac:dyDescent="0.45">
      <c r="B18" s="13" t="s">
        <v>51</v>
      </c>
      <c r="C18" s="81"/>
    </row>
  </sheetData>
  <mergeCells count="3">
    <mergeCell ref="B2:C2"/>
    <mergeCell ref="H3:I3"/>
    <mergeCell ref="C17:C18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B1:G62"/>
  <sheetViews>
    <sheetView workbookViewId="0"/>
  </sheetViews>
  <sheetFormatPr defaultColWidth="8.86328125" defaultRowHeight="14.25" x14ac:dyDescent="0.45"/>
  <cols>
    <col min="1" max="1" width="2.86328125" customWidth="1"/>
    <col min="3" max="3" width="12.265625" style="1" customWidth="1"/>
    <col min="4" max="4" width="9.3984375" style="29" customWidth="1"/>
    <col min="5" max="5" width="14.265625" customWidth="1"/>
    <col min="6" max="6" width="15" customWidth="1"/>
    <col min="7" max="7" width="9.3984375" customWidth="1"/>
  </cols>
  <sheetData>
    <row r="1" spans="2:7" x14ac:dyDescent="0.45">
      <c r="C1" s="82" t="s">
        <v>52</v>
      </c>
      <c r="D1" s="82"/>
      <c r="E1" s="82"/>
      <c r="F1" s="82"/>
      <c r="G1" s="82"/>
    </row>
    <row r="2" spans="2:7" ht="28.5" x14ac:dyDescent="0.45">
      <c r="C2" s="25" t="s">
        <v>53</v>
      </c>
      <c r="D2" s="26" t="s">
        <v>54</v>
      </c>
      <c r="E2" s="27" t="s">
        <v>55</v>
      </c>
      <c r="F2" s="27" t="s">
        <v>56</v>
      </c>
      <c r="G2" s="27" t="s">
        <v>57</v>
      </c>
    </row>
    <row r="3" spans="2:7" x14ac:dyDescent="0.45">
      <c r="B3">
        <v>201707</v>
      </c>
      <c r="C3" s="28">
        <v>0</v>
      </c>
      <c r="E3" s="30">
        <v>0</v>
      </c>
      <c r="F3" s="1"/>
      <c r="G3" s="1"/>
    </row>
    <row r="4" spans="2:7" x14ac:dyDescent="0.45">
      <c r="B4">
        <v>201708</v>
      </c>
      <c r="C4" s="28">
        <v>765</v>
      </c>
      <c r="E4" s="30">
        <v>41654.159999999974</v>
      </c>
      <c r="F4" s="31">
        <v>54.61</v>
      </c>
      <c r="G4" s="32"/>
    </row>
    <row r="5" spans="2:7" x14ac:dyDescent="0.45">
      <c r="B5">
        <v>201709</v>
      </c>
      <c r="C5" s="28">
        <v>1434</v>
      </c>
      <c r="D5" s="33">
        <f>(C5-C4)/C4</f>
        <v>0.87450980392156863</v>
      </c>
      <c r="E5" s="30">
        <v>92609.250000000102</v>
      </c>
      <c r="G5" s="32"/>
    </row>
    <row r="6" spans="2:7" x14ac:dyDescent="0.45">
      <c r="B6">
        <v>201710</v>
      </c>
      <c r="C6" s="28">
        <v>1992</v>
      </c>
      <c r="D6" s="33">
        <f t="shared" ref="D6:D12" si="0">(C6-C5)/C5</f>
        <v>0.38912133891213391</v>
      </c>
      <c r="E6" s="30">
        <v>112973.10000000002</v>
      </c>
      <c r="G6" s="32"/>
    </row>
    <row r="7" spans="2:7" x14ac:dyDescent="0.45">
      <c r="B7">
        <v>201711</v>
      </c>
      <c r="C7" s="28">
        <v>2615</v>
      </c>
      <c r="D7" s="33">
        <f t="shared" si="0"/>
        <v>0.31275100401606426</v>
      </c>
      <c r="E7" s="34">
        <f t="shared" ref="E7:E62" si="1">C7*F$4</f>
        <v>142805.15</v>
      </c>
      <c r="F7" s="35"/>
      <c r="G7" s="36"/>
    </row>
    <row r="8" spans="2:7" x14ac:dyDescent="0.45">
      <c r="B8">
        <v>201712</v>
      </c>
      <c r="C8" s="28">
        <v>3900</v>
      </c>
      <c r="D8" s="33">
        <f t="shared" si="0"/>
        <v>0.491395793499044</v>
      </c>
      <c r="E8" s="34">
        <f t="shared" si="1"/>
        <v>212979</v>
      </c>
      <c r="F8" s="35"/>
      <c r="G8" s="18">
        <f>'051018 Model_Assumptions'!C13*'051018 Model_Assumptions'!C11*(1-'051018 Model_Assumptions'!C15)*'051018 Model_Assumptions'!C7</f>
        <v>569.40442558674636</v>
      </c>
    </row>
    <row r="9" spans="2:7" x14ac:dyDescent="0.45">
      <c r="B9">
        <v>201801</v>
      </c>
      <c r="C9" s="28">
        <v>5206</v>
      </c>
      <c r="D9" s="33">
        <f t="shared" si="0"/>
        <v>0.33487179487179486</v>
      </c>
      <c r="E9" s="34">
        <f t="shared" si="1"/>
        <v>284299.65999999997</v>
      </c>
      <c r="F9" s="35"/>
      <c r="G9" s="36"/>
    </row>
    <row r="10" spans="2:7" x14ac:dyDescent="0.45">
      <c r="B10">
        <v>201802</v>
      </c>
      <c r="C10" s="28">
        <v>6150</v>
      </c>
      <c r="D10" s="33">
        <f t="shared" si="0"/>
        <v>0.18132923549750288</v>
      </c>
      <c r="E10" s="34">
        <f t="shared" si="1"/>
        <v>335851.5</v>
      </c>
      <c r="F10" s="35"/>
      <c r="G10" s="36"/>
    </row>
    <row r="11" spans="2:7" x14ac:dyDescent="0.45">
      <c r="B11">
        <v>201803</v>
      </c>
      <c r="C11" s="28">
        <v>7197</v>
      </c>
      <c r="D11" s="33">
        <f t="shared" si="0"/>
        <v>0.1702439024390244</v>
      </c>
      <c r="E11" s="34">
        <f t="shared" si="1"/>
        <v>393028.17</v>
      </c>
      <c r="F11" s="35"/>
      <c r="G11" s="36"/>
    </row>
    <row r="12" spans="2:7" x14ac:dyDescent="0.45">
      <c r="B12">
        <v>201804</v>
      </c>
      <c r="C12" s="28">
        <v>8081</v>
      </c>
      <c r="D12" s="37">
        <f t="shared" si="0"/>
        <v>0.12282895650965681</v>
      </c>
      <c r="E12" s="34">
        <f t="shared" si="1"/>
        <v>441303.41</v>
      </c>
      <c r="F12" s="35"/>
      <c r="G12" s="18">
        <f>'051018 Model_Assumptions'!C17*'051018 Model_Assumptions'!C11*'051018 Model_Assumptions'!C7</f>
        <v>1162.049848136217</v>
      </c>
    </row>
    <row r="13" spans="2:7" x14ac:dyDescent="0.45">
      <c r="B13">
        <v>201805</v>
      </c>
      <c r="C13" s="38">
        <f>C12*(1+D13)</f>
        <v>9293.15</v>
      </c>
      <c r="D13" s="3">
        <v>0.15</v>
      </c>
      <c r="E13" s="34">
        <f t="shared" si="1"/>
        <v>507498.9215</v>
      </c>
      <c r="F13" s="35"/>
      <c r="G13" s="36"/>
    </row>
    <row r="14" spans="2:7" x14ac:dyDescent="0.45">
      <c r="B14" s="39">
        <v>201806</v>
      </c>
      <c r="C14" s="40">
        <f>C13*(1+D14)</f>
        <v>10687.122499999999</v>
      </c>
      <c r="D14" s="41">
        <v>0.15</v>
      </c>
      <c r="E14" s="42">
        <f t="shared" si="1"/>
        <v>583623.75972500001</v>
      </c>
      <c r="F14" s="43">
        <f>SUM(E3:E14)</f>
        <v>3148626.0812250003</v>
      </c>
      <c r="G14" s="36"/>
    </row>
    <row r="15" spans="2:7" x14ac:dyDescent="0.45">
      <c r="B15">
        <v>201807</v>
      </c>
      <c r="C15" s="44">
        <f t="shared" ref="C15:C62" si="2">C14*(1+D15)</f>
        <v>11221.478625</v>
      </c>
      <c r="D15" s="45">
        <v>0.05</v>
      </c>
      <c r="E15" s="34">
        <f t="shared" si="1"/>
        <v>612804.94771124993</v>
      </c>
      <c r="F15" s="43"/>
      <c r="G15" s="36"/>
    </row>
    <row r="16" spans="2:7" x14ac:dyDescent="0.45">
      <c r="B16">
        <v>201808</v>
      </c>
      <c r="C16" s="44">
        <f t="shared" si="2"/>
        <v>11782.552556250001</v>
      </c>
      <c r="D16" s="3">
        <v>0.05</v>
      </c>
      <c r="E16" s="34">
        <f t="shared" si="1"/>
        <v>643445.19509681256</v>
      </c>
      <c r="F16" s="43"/>
      <c r="G16" s="36"/>
    </row>
    <row r="17" spans="2:7" x14ac:dyDescent="0.45">
      <c r="B17">
        <v>201809</v>
      </c>
      <c r="C17" s="44">
        <f t="shared" si="2"/>
        <v>12371.680184062501</v>
      </c>
      <c r="D17" s="3">
        <v>0.05</v>
      </c>
      <c r="E17" s="34">
        <f t="shared" si="1"/>
        <v>675617.45485165319</v>
      </c>
      <c r="F17" s="43"/>
      <c r="G17" s="36"/>
    </row>
    <row r="18" spans="2:7" x14ac:dyDescent="0.45">
      <c r="B18">
        <v>201810</v>
      </c>
      <c r="C18" s="44">
        <f t="shared" si="2"/>
        <v>12990.264193265626</v>
      </c>
      <c r="D18" s="3">
        <v>0.05</v>
      </c>
      <c r="E18" s="34">
        <f t="shared" si="1"/>
        <v>709398.32759423589</v>
      </c>
      <c r="F18" s="43"/>
      <c r="G18" s="36"/>
    </row>
    <row r="19" spans="2:7" x14ac:dyDescent="0.45">
      <c r="B19">
        <v>201811</v>
      </c>
      <c r="C19" s="44">
        <f t="shared" si="2"/>
        <v>13250.069477130939</v>
      </c>
      <c r="D19" s="3">
        <v>0.02</v>
      </c>
      <c r="E19" s="34">
        <f t="shared" si="1"/>
        <v>723586.29414612055</v>
      </c>
      <c r="F19" s="43"/>
      <c r="G19" s="32"/>
    </row>
    <row r="20" spans="2:7" x14ac:dyDescent="0.45">
      <c r="B20">
        <v>201812</v>
      </c>
      <c r="C20" s="44">
        <f t="shared" si="2"/>
        <v>13515.070866673557</v>
      </c>
      <c r="D20" s="3">
        <v>0.02</v>
      </c>
      <c r="E20" s="34">
        <f t="shared" si="1"/>
        <v>738058.02002904296</v>
      </c>
      <c r="F20" s="43"/>
      <c r="G20" s="32"/>
    </row>
    <row r="21" spans="2:7" x14ac:dyDescent="0.45">
      <c r="B21">
        <v>201901</v>
      </c>
      <c r="C21" s="44">
        <f t="shared" si="2"/>
        <v>13785.37228400703</v>
      </c>
      <c r="D21" s="3">
        <v>0.02</v>
      </c>
      <c r="E21" s="34">
        <f t="shared" si="1"/>
        <v>752819.18042962393</v>
      </c>
      <c r="F21" s="43"/>
      <c r="G21" s="1"/>
    </row>
    <row r="22" spans="2:7" x14ac:dyDescent="0.45">
      <c r="B22">
        <v>201902</v>
      </c>
      <c r="C22" s="44">
        <f t="shared" si="2"/>
        <v>14061.07972968717</v>
      </c>
      <c r="D22" s="3">
        <v>0.02</v>
      </c>
      <c r="E22" s="34">
        <f t="shared" si="1"/>
        <v>767875.56403821637</v>
      </c>
      <c r="F22" s="43"/>
      <c r="G22" s="1"/>
    </row>
    <row r="23" spans="2:7" x14ac:dyDescent="0.45">
      <c r="B23">
        <v>201903</v>
      </c>
      <c r="C23" s="44">
        <f t="shared" si="2"/>
        <v>14342.301324280914</v>
      </c>
      <c r="D23" s="3">
        <v>0.02</v>
      </c>
      <c r="E23" s="34">
        <f t="shared" si="1"/>
        <v>783233.07531898073</v>
      </c>
      <c r="F23" s="43"/>
      <c r="G23" s="1"/>
    </row>
    <row r="24" spans="2:7" x14ac:dyDescent="0.45">
      <c r="B24">
        <v>201904</v>
      </c>
      <c r="C24" s="44">
        <f t="shared" si="2"/>
        <v>14915.993377252151</v>
      </c>
      <c r="D24" s="3">
        <v>0.04</v>
      </c>
      <c r="E24" s="34">
        <f t="shared" si="1"/>
        <v>814562.39833173994</v>
      </c>
      <c r="F24" s="43"/>
      <c r="G24" s="1"/>
    </row>
    <row r="25" spans="2:7" x14ac:dyDescent="0.45">
      <c r="B25">
        <v>201905</v>
      </c>
      <c r="C25" s="44">
        <f t="shared" si="2"/>
        <v>15512.633112342237</v>
      </c>
      <c r="D25" s="3">
        <v>0.04</v>
      </c>
      <c r="E25" s="34">
        <f t="shared" si="1"/>
        <v>847144.89426500956</v>
      </c>
      <c r="F25" s="43"/>
      <c r="G25" s="1"/>
    </row>
    <row r="26" spans="2:7" x14ac:dyDescent="0.45">
      <c r="B26">
        <v>201906</v>
      </c>
      <c r="C26" s="44">
        <f t="shared" si="2"/>
        <v>16133.138436835927</v>
      </c>
      <c r="D26" s="3">
        <v>0.04</v>
      </c>
      <c r="E26" s="34">
        <f t="shared" si="1"/>
        <v>881030.69003560999</v>
      </c>
      <c r="F26" s="43">
        <f>SUM(E15:E26)</f>
        <v>8949576.0418482944</v>
      </c>
      <c r="G26" s="1"/>
    </row>
    <row r="27" spans="2:7" x14ac:dyDescent="0.45">
      <c r="B27">
        <v>201907</v>
      </c>
      <c r="C27" s="44">
        <f t="shared" si="2"/>
        <v>16617.132589941004</v>
      </c>
      <c r="D27" s="3">
        <v>0.03</v>
      </c>
      <c r="E27" s="34">
        <f t="shared" si="1"/>
        <v>907461.61073667824</v>
      </c>
      <c r="F27" s="43"/>
    </row>
    <row r="28" spans="2:7" x14ac:dyDescent="0.45">
      <c r="B28">
        <v>201908</v>
      </c>
      <c r="C28" s="44">
        <f t="shared" si="2"/>
        <v>17115.646567639236</v>
      </c>
      <c r="D28" s="3">
        <v>0.03</v>
      </c>
      <c r="E28" s="34">
        <f t="shared" si="1"/>
        <v>934685.45905877871</v>
      </c>
      <c r="F28" s="43"/>
    </row>
    <row r="29" spans="2:7" x14ac:dyDescent="0.45">
      <c r="B29">
        <v>201909</v>
      </c>
      <c r="C29" s="44">
        <f t="shared" si="2"/>
        <v>17629.115964668414</v>
      </c>
      <c r="D29" s="3">
        <v>0.03</v>
      </c>
      <c r="E29" s="34">
        <f t="shared" si="1"/>
        <v>962726.02283054206</v>
      </c>
      <c r="F29" s="43"/>
    </row>
    <row r="30" spans="2:7" x14ac:dyDescent="0.45">
      <c r="B30">
        <v>201910</v>
      </c>
      <c r="C30" s="44">
        <f t="shared" si="2"/>
        <v>18157.989443608465</v>
      </c>
      <c r="D30" s="3">
        <v>0.03</v>
      </c>
      <c r="E30" s="34">
        <f t="shared" si="1"/>
        <v>991607.80351545825</v>
      </c>
      <c r="F30" s="43"/>
    </row>
    <row r="31" spans="2:7" x14ac:dyDescent="0.45">
      <c r="B31">
        <v>201911</v>
      </c>
      <c r="C31" s="44">
        <f t="shared" si="2"/>
        <v>18521.149232480635</v>
      </c>
      <c r="D31" s="3">
        <v>0.02</v>
      </c>
      <c r="E31" s="34">
        <f t="shared" si="1"/>
        <v>1011439.9595857675</v>
      </c>
      <c r="F31" s="43"/>
    </row>
    <row r="32" spans="2:7" x14ac:dyDescent="0.45">
      <c r="B32">
        <v>201912</v>
      </c>
      <c r="C32" s="44">
        <f t="shared" si="2"/>
        <v>18891.572217130248</v>
      </c>
      <c r="D32" s="3">
        <v>0.02</v>
      </c>
      <c r="E32" s="34">
        <f t="shared" si="1"/>
        <v>1031668.7587774828</v>
      </c>
      <c r="F32" s="43"/>
    </row>
    <row r="33" spans="2:6" x14ac:dyDescent="0.45">
      <c r="B33">
        <v>202001</v>
      </c>
      <c r="C33" s="44">
        <f t="shared" si="2"/>
        <v>19269.403661472854</v>
      </c>
      <c r="D33" s="3">
        <v>0.02</v>
      </c>
      <c r="E33" s="34">
        <f t="shared" si="1"/>
        <v>1052302.1339530325</v>
      </c>
      <c r="F33" s="43"/>
    </row>
    <row r="34" spans="2:6" x14ac:dyDescent="0.45">
      <c r="B34">
        <v>202002</v>
      </c>
      <c r="C34" s="44">
        <f t="shared" si="2"/>
        <v>19654.79173470231</v>
      </c>
      <c r="D34" s="3">
        <v>0.02</v>
      </c>
      <c r="E34" s="34">
        <f t="shared" si="1"/>
        <v>1073348.1766320933</v>
      </c>
      <c r="F34" s="43"/>
    </row>
    <row r="35" spans="2:6" x14ac:dyDescent="0.45">
      <c r="B35">
        <v>202003</v>
      </c>
      <c r="C35" s="44">
        <f t="shared" si="2"/>
        <v>20047.887569396356</v>
      </c>
      <c r="D35" s="3">
        <v>0.02</v>
      </c>
      <c r="E35" s="34">
        <f t="shared" si="1"/>
        <v>1094815.140164735</v>
      </c>
      <c r="F35" s="43"/>
    </row>
    <row r="36" spans="2:6" x14ac:dyDescent="0.45">
      <c r="B36">
        <v>202004</v>
      </c>
      <c r="C36" s="44">
        <f t="shared" si="2"/>
        <v>20649.324196478246</v>
      </c>
      <c r="D36" s="3">
        <v>0.03</v>
      </c>
      <c r="E36" s="34">
        <f t="shared" si="1"/>
        <v>1127659.5943696771</v>
      </c>
      <c r="F36" s="43"/>
    </row>
    <row r="37" spans="2:6" x14ac:dyDescent="0.45">
      <c r="B37">
        <v>202005</v>
      </c>
      <c r="C37" s="44">
        <f t="shared" si="2"/>
        <v>21268.803922372594</v>
      </c>
      <c r="D37" s="3">
        <v>0.03</v>
      </c>
      <c r="E37" s="34">
        <f t="shared" si="1"/>
        <v>1161489.3822007673</v>
      </c>
      <c r="F37" s="43"/>
    </row>
    <row r="38" spans="2:6" x14ac:dyDescent="0.45">
      <c r="B38">
        <v>202006</v>
      </c>
      <c r="C38" s="44">
        <f t="shared" si="2"/>
        <v>21906.868040043773</v>
      </c>
      <c r="D38" s="3">
        <v>0.03</v>
      </c>
      <c r="E38" s="34">
        <f t="shared" si="1"/>
        <v>1196334.0636667905</v>
      </c>
      <c r="F38" s="43">
        <f>SUM(E27:E38)</f>
        <v>12545538.105491802</v>
      </c>
    </row>
    <row r="39" spans="2:6" x14ac:dyDescent="0.45">
      <c r="B39">
        <v>202007</v>
      </c>
      <c r="C39" s="44">
        <f t="shared" si="2"/>
        <v>22345.00540084465</v>
      </c>
      <c r="D39" s="3">
        <v>0.02</v>
      </c>
      <c r="E39" s="34">
        <f t="shared" si="1"/>
        <v>1220260.7449401263</v>
      </c>
      <c r="F39" s="43"/>
    </row>
    <row r="40" spans="2:6" x14ac:dyDescent="0.45">
      <c r="B40">
        <v>202008</v>
      </c>
      <c r="C40" s="44">
        <f t="shared" si="2"/>
        <v>22791.905508861542</v>
      </c>
      <c r="D40" s="3">
        <v>0.02</v>
      </c>
      <c r="E40" s="34">
        <f t="shared" si="1"/>
        <v>1244665.9598389289</v>
      </c>
      <c r="F40" s="43"/>
    </row>
    <row r="41" spans="2:6" x14ac:dyDescent="0.45">
      <c r="B41">
        <v>202009</v>
      </c>
      <c r="C41" s="44">
        <f t="shared" si="2"/>
        <v>23247.743619038774</v>
      </c>
      <c r="D41" s="3">
        <v>0.02</v>
      </c>
      <c r="E41" s="34">
        <f t="shared" si="1"/>
        <v>1269559.2790357075</v>
      </c>
      <c r="F41" s="43"/>
    </row>
    <row r="42" spans="2:6" x14ac:dyDescent="0.45">
      <c r="B42">
        <v>202010</v>
      </c>
      <c r="C42" s="44">
        <f t="shared" si="2"/>
        <v>23712.698491419549</v>
      </c>
      <c r="D42" s="3">
        <v>0.02</v>
      </c>
      <c r="E42" s="34">
        <f t="shared" si="1"/>
        <v>1294950.4646164216</v>
      </c>
      <c r="F42" s="43"/>
    </row>
    <row r="43" spans="2:6" x14ac:dyDescent="0.45">
      <c r="B43">
        <v>202011</v>
      </c>
      <c r="C43" s="44">
        <f t="shared" si="2"/>
        <v>23712.698491419549</v>
      </c>
      <c r="D43" s="3">
        <v>0</v>
      </c>
      <c r="E43" s="34">
        <f t="shared" si="1"/>
        <v>1294950.4646164216</v>
      </c>
      <c r="F43" s="43"/>
    </row>
    <row r="44" spans="2:6" x14ac:dyDescent="0.45">
      <c r="B44">
        <v>202012</v>
      </c>
      <c r="C44" s="44">
        <f t="shared" si="2"/>
        <v>23712.698491419549</v>
      </c>
      <c r="D44" s="3">
        <v>0</v>
      </c>
      <c r="E44" s="34">
        <f t="shared" si="1"/>
        <v>1294950.4646164216</v>
      </c>
      <c r="F44" s="43"/>
    </row>
    <row r="45" spans="2:6" x14ac:dyDescent="0.45">
      <c r="B45">
        <v>202101</v>
      </c>
      <c r="C45" s="44">
        <f t="shared" si="2"/>
        <v>23712.698491419549</v>
      </c>
      <c r="D45" s="3">
        <v>0</v>
      </c>
      <c r="E45" s="34">
        <f t="shared" si="1"/>
        <v>1294950.4646164216</v>
      </c>
      <c r="F45" s="43"/>
    </row>
    <row r="46" spans="2:6" x14ac:dyDescent="0.45">
      <c r="B46">
        <v>202102</v>
      </c>
      <c r="C46" s="44">
        <f t="shared" si="2"/>
        <v>23712.698491419549</v>
      </c>
      <c r="D46" s="3">
        <v>0</v>
      </c>
      <c r="E46" s="34">
        <f t="shared" si="1"/>
        <v>1294950.4646164216</v>
      </c>
      <c r="F46" s="43"/>
    </row>
    <row r="47" spans="2:6" x14ac:dyDescent="0.45">
      <c r="B47">
        <v>202103</v>
      </c>
      <c r="C47" s="44">
        <f t="shared" si="2"/>
        <v>23712.698491419549</v>
      </c>
      <c r="D47" s="3">
        <v>0</v>
      </c>
      <c r="E47" s="34">
        <f t="shared" si="1"/>
        <v>1294950.4646164216</v>
      </c>
      <c r="F47" s="43"/>
    </row>
    <row r="48" spans="2:6" x14ac:dyDescent="0.45">
      <c r="B48">
        <v>202104</v>
      </c>
      <c r="C48" s="44">
        <f t="shared" si="2"/>
        <v>24186.95246124794</v>
      </c>
      <c r="D48" s="3">
        <v>0.02</v>
      </c>
      <c r="E48" s="34">
        <f t="shared" si="1"/>
        <v>1320849.4739087499</v>
      </c>
      <c r="F48" s="43"/>
    </row>
    <row r="49" spans="2:6" x14ac:dyDescent="0.45">
      <c r="B49">
        <v>202105</v>
      </c>
      <c r="C49" s="44">
        <f t="shared" si="2"/>
        <v>24670.691510472898</v>
      </c>
      <c r="D49" s="3">
        <v>0.02</v>
      </c>
      <c r="E49" s="34">
        <f t="shared" si="1"/>
        <v>1347266.4633869249</v>
      </c>
      <c r="F49" s="43"/>
    </row>
    <row r="50" spans="2:6" x14ac:dyDescent="0.45">
      <c r="B50" s="46">
        <v>202106</v>
      </c>
      <c r="C50" s="47">
        <f t="shared" si="2"/>
        <v>25164.105340682356</v>
      </c>
      <c r="D50" s="3">
        <v>0.02</v>
      </c>
      <c r="E50" s="34">
        <f t="shared" si="1"/>
        <v>1374211.7926546633</v>
      </c>
      <c r="F50" s="43">
        <f>SUM(E39:E50)</f>
        <v>15546516.501463631</v>
      </c>
    </row>
    <row r="51" spans="2:6" x14ac:dyDescent="0.45">
      <c r="B51">
        <v>202107</v>
      </c>
      <c r="C51" s="44">
        <f t="shared" si="2"/>
        <v>25164.105340682356</v>
      </c>
      <c r="D51" s="3">
        <v>0</v>
      </c>
      <c r="E51" s="34">
        <f t="shared" si="1"/>
        <v>1374211.7926546633</v>
      </c>
      <c r="F51" s="43"/>
    </row>
    <row r="52" spans="2:6" x14ac:dyDescent="0.45">
      <c r="B52">
        <v>202108</v>
      </c>
      <c r="C52" s="44">
        <f t="shared" si="2"/>
        <v>25164.105340682356</v>
      </c>
      <c r="D52" s="3">
        <v>0</v>
      </c>
      <c r="E52" s="34">
        <f t="shared" si="1"/>
        <v>1374211.7926546633</v>
      </c>
      <c r="F52" s="43"/>
    </row>
    <row r="53" spans="2:6" x14ac:dyDescent="0.45">
      <c r="B53">
        <v>202109</v>
      </c>
      <c r="C53" s="44">
        <f t="shared" si="2"/>
        <v>25164.105340682356</v>
      </c>
      <c r="D53" s="3">
        <v>0</v>
      </c>
      <c r="E53" s="34">
        <f t="shared" si="1"/>
        <v>1374211.7926546633</v>
      </c>
      <c r="F53" s="43"/>
    </row>
    <row r="54" spans="2:6" x14ac:dyDescent="0.45">
      <c r="B54">
        <v>202110</v>
      </c>
      <c r="C54" s="44">
        <f t="shared" si="2"/>
        <v>25164.105340682356</v>
      </c>
      <c r="D54" s="3">
        <v>0</v>
      </c>
      <c r="E54" s="34">
        <f t="shared" si="1"/>
        <v>1374211.7926546633</v>
      </c>
      <c r="F54" s="43"/>
    </row>
    <row r="55" spans="2:6" x14ac:dyDescent="0.45">
      <c r="B55">
        <v>202111</v>
      </c>
      <c r="C55" s="44">
        <f t="shared" si="2"/>
        <v>25164.105340682356</v>
      </c>
      <c r="D55" s="3">
        <v>0</v>
      </c>
      <c r="E55" s="34">
        <f t="shared" si="1"/>
        <v>1374211.7926546633</v>
      </c>
      <c r="F55" s="43"/>
    </row>
    <row r="56" spans="2:6" x14ac:dyDescent="0.45">
      <c r="B56">
        <v>202112</v>
      </c>
      <c r="C56" s="44">
        <f t="shared" si="2"/>
        <v>25164.105340682356</v>
      </c>
      <c r="D56" s="3">
        <v>0</v>
      </c>
      <c r="E56" s="34">
        <f t="shared" si="1"/>
        <v>1374211.7926546633</v>
      </c>
      <c r="F56" s="43"/>
    </row>
    <row r="57" spans="2:6" x14ac:dyDescent="0.45">
      <c r="B57">
        <v>202201</v>
      </c>
      <c r="C57" s="44">
        <f t="shared" si="2"/>
        <v>25164.105340682356</v>
      </c>
      <c r="D57" s="3">
        <v>0</v>
      </c>
      <c r="E57" s="34">
        <f t="shared" si="1"/>
        <v>1374211.7926546633</v>
      </c>
      <c r="F57" s="43"/>
    </row>
    <row r="58" spans="2:6" x14ac:dyDescent="0.45">
      <c r="B58">
        <v>202202</v>
      </c>
      <c r="C58" s="44">
        <f t="shared" si="2"/>
        <v>25164.105340682356</v>
      </c>
      <c r="D58" s="3">
        <v>0</v>
      </c>
      <c r="E58" s="34">
        <f t="shared" si="1"/>
        <v>1374211.7926546633</v>
      </c>
      <c r="F58" s="43"/>
    </row>
    <row r="59" spans="2:6" x14ac:dyDescent="0.45">
      <c r="B59">
        <v>202203</v>
      </c>
      <c r="C59" s="44">
        <f t="shared" si="2"/>
        <v>25164.105340682356</v>
      </c>
      <c r="D59" s="3">
        <v>0</v>
      </c>
      <c r="E59" s="34">
        <f t="shared" si="1"/>
        <v>1374211.7926546633</v>
      </c>
      <c r="F59" s="43"/>
    </row>
    <row r="60" spans="2:6" x14ac:dyDescent="0.45">
      <c r="B60">
        <v>202204</v>
      </c>
      <c r="C60" s="44">
        <f t="shared" si="2"/>
        <v>25164.105340682356</v>
      </c>
      <c r="D60" s="3">
        <v>0</v>
      </c>
      <c r="E60" s="34">
        <f t="shared" si="1"/>
        <v>1374211.7926546633</v>
      </c>
      <c r="F60" s="43"/>
    </row>
    <row r="61" spans="2:6" x14ac:dyDescent="0.45">
      <c r="B61">
        <v>202205</v>
      </c>
      <c r="C61" s="44">
        <f t="shared" si="2"/>
        <v>25164.105340682356</v>
      </c>
      <c r="D61" s="3">
        <v>0</v>
      </c>
      <c r="E61" s="34">
        <f t="shared" si="1"/>
        <v>1374211.7926546633</v>
      </c>
      <c r="F61" s="43"/>
    </row>
    <row r="62" spans="2:6" x14ac:dyDescent="0.45">
      <c r="B62">
        <v>202206</v>
      </c>
      <c r="C62" s="44">
        <f t="shared" si="2"/>
        <v>25164.105340682356</v>
      </c>
      <c r="D62" s="3">
        <v>0</v>
      </c>
      <c r="E62" s="34">
        <f t="shared" si="1"/>
        <v>1374211.7926546633</v>
      </c>
      <c r="F62" s="43"/>
    </row>
  </sheetData>
  <mergeCells count="1">
    <mergeCell ref="C1:G1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D7"/>
  <sheetViews>
    <sheetView workbookViewId="0"/>
  </sheetViews>
  <sheetFormatPr defaultColWidth="8.86328125" defaultRowHeight="14.25" x14ac:dyDescent="0.45"/>
  <cols>
    <col min="2" max="2" width="12.3984375" bestFit="1" customWidth="1"/>
    <col min="3" max="3" width="12.3984375" customWidth="1"/>
    <col min="4" max="4" width="14.1328125" style="1" customWidth="1"/>
  </cols>
  <sheetData>
    <row r="1" spans="1:4" x14ac:dyDescent="0.45">
      <c r="A1" t="str">
        <f>'051018 Model_Model'!C1</f>
        <v>PROJECTED SUBSCRIPTION 1 (4-YR RAMP)</v>
      </c>
    </row>
    <row r="2" spans="1:4" ht="28.5" x14ac:dyDescent="0.45">
      <c r="A2" s="10" t="s">
        <v>10</v>
      </c>
      <c r="B2" s="48" t="s">
        <v>58</v>
      </c>
      <c r="C2" s="49" t="s">
        <v>59</v>
      </c>
      <c r="D2" s="49" t="s">
        <v>60</v>
      </c>
    </row>
    <row r="3" spans="1:4" x14ac:dyDescent="0.45">
      <c r="A3" s="11" t="s">
        <v>61</v>
      </c>
      <c r="B3" s="50">
        <f>SUM('051018 Model_Model'!E3:E14)</f>
        <v>3148626.0812250003</v>
      </c>
      <c r="C3" s="50"/>
      <c r="D3" s="12">
        <f>'051018 Model_Model'!C14</f>
        <v>10687.122499999999</v>
      </c>
    </row>
    <row r="4" spans="1:4" x14ac:dyDescent="0.45">
      <c r="A4" s="51" t="s">
        <v>62</v>
      </c>
      <c r="B4" s="52">
        <f>SUM('051018 Model_Model'!E15:E26)</f>
        <v>8949576.0418482944</v>
      </c>
      <c r="C4" s="53">
        <f>(D4-D3)/D3</f>
        <v>0.5095867420660638</v>
      </c>
      <c r="D4" s="54">
        <f>'051018 Model_Model'!C26</f>
        <v>16133.138436835927</v>
      </c>
    </row>
    <row r="5" spans="1:4" x14ac:dyDescent="0.45">
      <c r="A5" s="55" t="s">
        <v>63</v>
      </c>
      <c r="B5" s="56">
        <f>SUM('051018 Model_Model'!E27:E38)</f>
        <v>12545538.105491802</v>
      </c>
      <c r="C5" s="57">
        <f>(D5-D4)/D4</f>
        <v>0.3578801251729794</v>
      </c>
      <c r="D5" s="58">
        <f>'051018 Model_Model'!C38</f>
        <v>21906.868040043773</v>
      </c>
    </row>
    <row r="6" spans="1:4" x14ac:dyDescent="0.45">
      <c r="A6" s="4" t="s">
        <v>64</v>
      </c>
      <c r="B6" s="59">
        <f>SUM('051018 Model_Model'!E39:E50)</f>
        <v>15546516.501463631</v>
      </c>
      <c r="C6" s="60">
        <f>(D6-D5)/D5</f>
        <v>0.14868566764927998</v>
      </c>
      <c r="D6" s="61">
        <f>'051018 Model_Model'!C50</f>
        <v>25164.105340682356</v>
      </c>
    </row>
    <row r="7" spans="1:4" x14ac:dyDescent="0.45">
      <c r="A7" s="55" t="s">
        <v>65</v>
      </c>
      <c r="B7" s="56">
        <f>SUM('051018 Model_Model'!E51:E62)</f>
        <v>16490541.51185596</v>
      </c>
      <c r="C7" s="57">
        <f>(D7-D6)/D6</f>
        <v>0</v>
      </c>
      <c r="D7" s="58">
        <f>'051018 Model_Model'!C62</f>
        <v>25164.105340682356</v>
      </c>
    </row>
  </sheetData>
  <pageMargins left="0.7" right="0.7" top="0.75" bottom="0.75" header="0.3" footer="0.3"/>
  <pageSetup scale="72" orientation="landscape" r:id="rId1"/>
  <headerFooter>
    <oddHeader>&amp;CTAP Lost Revenue Projection
Revised Baseline</oddHeader>
    <oddFooter>&amp;CDraft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E55A1D5DD4854E935A3BE7C948E016" ma:contentTypeVersion="18" ma:contentTypeDescription="Create a new document." ma:contentTypeScope="" ma:versionID="53d1c650e1faa6ed6e415e961b7986e9">
  <xsd:schema xmlns:xsd="http://www.w3.org/2001/XMLSchema" xmlns:xs="http://www.w3.org/2001/XMLSchema" xmlns:p="http://schemas.microsoft.com/office/2006/metadata/properties" xmlns:ns2="e8be1fe3-a3bf-4e07-bb34-f57d41ea28b5" xmlns:ns3="9db3acdc-9024-421a-86fb-dc74c805b941" targetNamespace="http://schemas.microsoft.com/office/2006/metadata/properties" ma:root="true" ma:fieldsID="ac0f7ca78a1f3b4fbdd7cd824c9af4ea" ns2:_="" ns3:_="">
    <xsd:import namespace="e8be1fe3-a3bf-4e07-bb34-f57d41ea28b5"/>
    <xsd:import namespace="9db3acdc-9024-421a-86fb-dc74c805b9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e1fe3-a3bf-4e07-bb34-f57d41ea28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f00d192-4cb7-43e2-821b-9ecdc30ca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3acdc-9024-421a-86fb-dc74c805b9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658e605-95aa-492e-a213-4aaaf0820d15}" ma:internalName="TaxCatchAll" ma:showField="CatchAllData" ma:web="9db3acdc-9024-421a-86fb-dc74c805b9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be1fe3-a3bf-4e07-bb34-f57d41ea28b5">
      <Terms xmlns="http://schemas.microsoft.com/office/infopath/2007/PartnerControls"/>
    </lcf76f155ced4ddcb4097134ff3c332f>
    <TaxCatchAll xmlns="9db3acdc-9024-421a-86fb-dc74c805b941" xsi:nil="true"/>
  </documentManagement>
</p:properties>
</file>

<file path=customXml/itemProps1.xml><?xml version="1.0" encoding="utf-8"?>
<ds:datastoreItem xmlns:ds="http://schemas.openxmlformats.org/officeDocument/2006/customXml" ds:itemID="{C6027F80-5944-4B8D-A51B-B2FC00F6C2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be1fe3-a3bf-4e07-bb34-f57d41ea28b5"/>
    <ds:schemaRef ds:uri="9db3acdc-9024-421a-86fb-dc74c805b9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A571AD-4037-45B3-BA9D-B365970EBF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2E7EF8-6663-4F87-93C0-A052CF6BBCB9}">
  <ds:schemaRefs>
    <ds:schemaRef ds:uri="http://www.w3.org/XML/1998/namespace"/>
    <ds:schemaRef ds:uri="9db3acdc-9024-421a-86fb-dc74c805b941"/>
    <ds:schemaRef ds:uri="http://schemas.openxmlformats.org/package/2006/metadata/core-properties"/>
    <ds:schemaRef ds:uri="e8be1fe3-a3bf-4e07-bb34-f57d41ea28b5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156022b-67ad-4709-a228-10a02d5a9ab9}" enabled="0" method="" siteId="{6156022b-67ad-4709-a228-10a02d5a9ab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PA-TAP-1-1</vt:lpstr>
      <vt:lpstr>051018 Model_Applications</vt:lpstr>
      <vt:lpstr>051018 Model_Assumptions</vt:lpstr>
      <vt:lpstr>051018 Model_Model</vt:lpstr>
      <vt:lpstr>051018 Model_Cost Estimates</vt:lpstr>
      <vt:lpstr>'PA-TAP-1-1'!Print_Area</vt:lpstr>
      <vt:lpstr>'PA-TAP-1-1'!Print_Titles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marcellawigg</dc:creator>
  <cp:keywords/>
  <dc:description/>
  <cp:lastModifiedBy>Jennifer Tavantzis</cp:lastModifiedBy>
  <cp:revision/>
  <cp:lastPrinted>2026-02-13T21:28:12Z</cp:lastPrinted>
  <dcterms:created xsi:type="dcterms:W3CDTF">2017-11-15T18:58:43Z</dcterms:created>
  <dcterms:modified xsi:type="dcterms:W3CDTF">2026-02-19T18:53:33Z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0x01010018E55A1D5DD4854E935A3BE7C948E016</vt:lpwstr>
  </property>
  <property fmtid="{D5CDD505-2E9C-101B-9397-08002B2CF9AE}" pid="3" name="_dlc_DocIdItemGuid">
    <vt:lpwstr>59c6a427-dc9a-4555-b09d-4244685aec27</vt:lpwstr>
  </property>
  <property fmtid="{D5CDD505-2E9C-101B-9397-08002B2CF9AE}" pid="4" name="MediaServiceImageTags">
    <vt:lpwstr/>
  </property>
</Properties>
</file>