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e39f5313cc976b/Exeter1/103709-PWD 2025/For my Testimony/"/>
    </mc:Choice>
  </mc:AlternateContent>
  <xr:revisionPtr revIDLastSave="0" documentId="8_{672026B1-BABB-46B3-AA5E-AA2A4206C096}" xr6:coauthVersionLast="47" xr6:coauthVersionMax="47" xr10:uidLastSave="{00000000-0000-0000-0000-000000000000}"/>
  <bookViews>
    <workbookView xWindow="22932" yWindow="-108" windowWidth="19416" windowHeight="10296" xr2:uid="{3ED2D415-CFD1-4B3E-AB0E-1863C712DF45}"/>
  </bookViews>
  <sheets>
    <sheet name="OM Adj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" i="1" l="1"/>
  <c r="C66" i="1"/>
  <c r="C29" i="1"/>
  <c r="D29" i="1" s="1"/>
  <c r="L112" i="1"/>
  <c r="L110" i="1"/>
  <c r="L108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S84" i="1"/>
  <c r="R84" i="1"/>
  <c r="Q84" i="1"/>
  <c r="P84" i="1"/>
  <c r="O84" i="1"/>
  <c r="C84" i="1"/>
  <c r="N84" i="1" s="1"/>
  <c r="S83" i="1"/>
  <c r="R83" i="1"/>
  <c r="Q83" i="1"/>
  <c r="P83" i="1"/>
  <c r="O83" i="1"/>
  <c r="C83" i="1"/>
  <c r="N83" i="1" s="1"/>
  <c r="S82" i="1"/>
  <c r="R82" i="1"/>
  <c r="Q82" i="1"/>
  <c r="P82" i="1"/>
  <c r="O82" i="1"/>
  <c r="C82" i="1"/>
  <c r="N82" i="1" s="1"/>
  <c r="S81" i="1"/>
  <c r="R81" i="1"/>
  <c r="Q81" i="1"/>
  <c r="P81" i="1"/>
  <c r="O81" i="1"/>
  <c r="C81" i="1"/>
  <c r="N81" i="1" s="1"/>
  <c r="S80" i="1"/>
  <c r="R80" i="1"/>
  <c r="Q80" i="1"/>
  <c r="P80" i="1"/>
  <c r="O80" i="1"/>
  <c r="C80" i="1"/>
  <c r="N80" i="1" s="1"/>
  <c r="S79" i="1"/>
  <c r="R79" i="1"/>
  <c r="Q79" i="1"/>
  <c r="P79" i="1"/>
  <c r="O79" i="1"/>
  <c r="C79" i="1"/>
  <c r="N79" i="1" s="1"/>
  <c r="S78" i="1"/>
  <c r="R78" i="1"/>
  <c r="Q78" i="1"/>
  <c r="P78" i="1"/>
  <c r="O78" i="1"/>
  <c r="C78" i="1"/>
  <c r="N78" i="1" s="1"/>
  <c r="S77" i="1"/>
  <c r="R77" i="1"/>
  <c r="Q77" i="1"/>
  <c r="P77" i="1"/>
  <c r="O77" i="1"/>
  <c r="C77" i="1"/>
  <c r="N77" i="1" s="1"/>
  <c r="S76" i="1"/>
  <c r="R76" i="1"/>
  <c r="Q76" i="1"/>
  <c r="P76" i="1"/>
  <c r="O76" i="1"/>
  <c r="C76" i="1"/>
  <c r="N76" i="1" s="1"/>
  <c r="S75" i="1"/>
  <c r="R75" i="1"/>
  <c r="Q75" i="1"/>
  <c r="P75" i="1"/>
  <c r="O75" i="1"/>
  <c r="C75" i="1"/>
  <c r="N75" i="1" s="1"/>
  <c r="S74" i="1"/>
  <c r="R74" i="1"/>
  <c r="Q74" i="1"/>
  <c r="P74" i="1"/>
  <c r="O74" i="1"/>
  <c r="C74" i="1"/>
  <c r="N74" i="1" s="1"/>
  <c r="S73" i="1"/>
  <c r="R73" i="1"/>
  <c r="Q73" i="1"/>
  <c r="P73" i="1"/>
  <c r="O73" i="1"/>
  <c r="C73" i="1"/>
  <c r="N73" i="1" s="1"/>
  <c r="S72" i="1"/>
  <c r="R72" i="1"/>
  <c r="Q72" i="1"/>
  <c r="P72" i="1"/>
  <c r="O72" i="1"/>
  <c r="C72" i="1"/>
  <c r="N72" i="1" s="1"/>
  <c r="S71" i="1"/>
  <c r="R71" i="1"/>
  <c r="Q71" i="1"/>
  <c r="P71" i="1"/>
  <c r="O71" i="1"/>
  <c r="C71" i="1"/>
  <c r="N71" i="1" s="1"/>
  <c r="S70" i="1"/>
  <c r="R70" i="1"/>
  <c r="Q70" i="1"/>
  <c r="P70" i="1"/>
  <c r="O70" i="1"/>
  <c r="C70" i="1"/>
  <c r="N70" i="1" s="1"/>
  <c r="S69" i="1"/>
  <c r="R69" i="1"/>
  <c r="Q69" i="1"/>
  <c r="P69" i="1"/>
  <c r="O69" i="1"/>
  <c r="C69" i="1"/>
  <c r="N69" i="1" s="1"/>
  <c r="H66" i="1"/>
  <c r="G66" i="1"/>
  <c r="F66" i="1"/>
  <c r="E66" i="1"/>
  <c r="D66" i="1"/>
  <c r="C44" i="1"/>
  <c r="C104" i="1" s="1"/>
  <c r="C43" i="1"/>
  <c r="N43" i="1" s="1"/>
  <c r="C42" i="1"/>
  <c r="N42" i="1" s="1"/>
  <c r="C41" i="1"/>
  <c r="C40" i="1"/>
  <c r="C39" i="1"/>
  <c r="D39" i="1" s="1"/>
  <c r="C38" i="1"/>
  <c r="N38" i="1" s="1"/>
  <c r="C37" i="1"/>
  <c r="C36" i="1"/>
  <c r="C35" i="1"/>
  <c r="C34" i="1"/>
  <c r="N34" i="1" s="1"/>
  <c r="C33" i="1"/>
  <c r="C93" i="1" s="1"/>
  <c r="C32" i="1"/>
  <c r="C31" i="1"/>
  <c r="C30" i="1"/>
  <c r="N30" i="1" s="1"/>
  <c r="H26" i="1"/>
  <c r="G26" i="1"/>
  <c r="F26" i="1"/>
  <c r="E26" i="1"/>
  <c r="D26" i="1"/>
  <c r="C26" i="1"/>
  <c r="A7" i="1"/>
  <c r="O3" i="1"/>
  <c r="P3" i="1" s="1"/>
  <c r="Q3" i="1" s="1"/>
  <c r="R3" i="1" s="1"/>
  <c r="S3" i="1" s="1"/>
  <c r="D3" i="1"/>
  <c r="E3" i="1" s="1"/>
  <c r="F3" i="1" s="1"/>
  <c r="G3" i="1" s="1"/>
  <c r="H3" i="1" s="1"/>
  <c r="C89" i="1" l="1"/>
  <c r="C90" i="1"/>
  <c r="N98" i="1"/>
  <c r="C102" i="1"/>
  <c r="C97" i="1"/>
  <c r="C101" i="1"/>
  <c r="C103" i="1"/>
  <c r="O29" i="1"/>
  <c r="O89" i="1" s="1"/>
  <c r="D44" i="1"/>
  <c r="O44" i="1" s="1"/>
  <c r="O104" i="1" s="1"/>
  <c r="E39" i="1"/>
  <c r="C95" i="1"/>
  <c r="N35" i="1"/>
  <c r="N95" i="1" s="1"/>
  <c r="N31" i="1"/>
  <c r="N91" i="1" s="1"/>
  <c r="D31" i="1"/>
  <c r="C45" i="1"/>
  <c r="D35" i="1"/>
  <c r="C100" i="1"/>
  <c r="N40" i="1"/>
  <c r="N100" i="1" s="1"/>
  <c r="N29" i="1"/>
  <c r="N89" i="1" s="1"/>
  <c r="C92" i="1"/>
  <c r="D32" i="1"/>
  <c r="N32" i="1"/>
  <c r="N92" i="1" s="1"/>
  <c r="D99" i="1"/>
  <c r="O39" i="1"/>
  <c r="O99" i="1" s="1"/>
  <c r="D40" i="1"/>
  <c r="A10" i="1"/>
  <c r="D38" i="1"/>
  <c r="D34" i="1"/>
  <c r="D33" i="1"/>
  <c r="C91" i="1"/>
  <c r="D42" i="1"/>
  <c r="N90" i="1"/>
  <c r="D36" i="1"/>
  <c r="C96" i="1"/>
  <c r="N36" i="1"/>
  <c r="N96" i="1" s="1"/>
  <c r="N102" i="1"/>
  <c r="D30" i="1"/>
  <c r="N37" i="1"/>
  <c r="N97" i="1" s="1"/>
  <c r="C99" i="1"/>
  <c r="N39" i="1"/>
  <c r="N99" i="1" s="1"/>
  <c r="N44" i="1"/>
  <c r="N104" i="1" s="1"/>
  <c r="N33" i="1"/>
  <c r="N93" i="1" s="1"/>
  <c r="D37" i="1"/>
  <c r="N94" i="1"/>
  <c r="C98" i="1"/>
  <c r="D43" i="1"/>
  <c r="C85" i="1"/>
  <c r="C94" i="1"/>
  <c r="N41" i="1"/>
  <c r="N101" i="1" s="1"/>
  <c r="D41" i="1"/>
  <c r="N103" i="1"/>
  <c r="D104" i="1" l="1"/>
  <c r="E44" i="1"/>
  <c r="F44" i="1" s="1"/>
  <c r="D89" i="1"/>
  <c r="E29" i="1"/>
  <c r="E89" i="1" s="1"/>
  <c r="D45" i="1"/>
  <c r="C110" i="1"/>
  <c r="C106" i="1"/>
  <c r="N108" i="1"/>
  <c r="N106" i="1"/>
  <c r="O41" i="1"/>
  <c r="O101" i="1" s="1"/>
  <c r="E41" i="1"/>
  <c r="D101" i="1"/>
  <c r="D95" i="1"/>
  <c r="O35" i="1"/>
  <c r="O95" i="1" s="1"/>
  <c r="E35" i="1"/>
  <c r="D90" i="1"/>
  <c r="O30" i="1"/>
  <c r="O90" i="1" s="1"/>
  <c r="E30" i="1"/>
  <c r="D103" i="1"/>
  <c r="E43" i="1"/>
  <c r="O43" i="1"/>
  <c r="O103" i="1" s="1"/>
  <c r="A11" i="1"/>
  <c r="P39" i="1"/>
  <c r="P99" i="1" s="1"/>
  <c r="F39" i="1"/>
  <c r="E99" i="1"/>
  <c r="D92" i="1"/>
  <c r="O32" i="1"/>
  <c r="O92" i="1" s="1"/>
  <c r="E32" i="1"/>
  <c r="D93" i="1"/>
  <c r="O33" i="1"/>
  <c r="O93" i="1" s="1"/>
  <c r="E33" i="1"/>
  <c r="D97" i="1"/>
  <c r="E37" i="1"/>
  <c r="O37" i="1"/>
  <c r="O97" i="1" s="1"/>
  <c r="A12" i="1"/>
  <c r="D94" i="1"/>
  <c r="E34" i="1"/>
  <c r="O34" i="1"/>
  <c r="O94" i="1" s="1"/>
  <c r="E31" i="1"/>
  <c r="D91" i="1"/>
  <c r="O31" i="1"/>
  <c r="O91" i="1" s="1"/>
  <c r="N110" i="1"/>
  <c r="D102" i="1"/>
  <c r="O42" i="1"/>
  <c r="O102" i="1" s="1"/>
  <c r="E42" i="1"/>
  <c r="D98" i="1"/>
  <c r="E38" i="1"/>
  <c r="O38" i="1"/>
  <c r="O98" i="1" s="1"/>
  <c r="D96" i="1"/>
  <c r="E36" i="1"/>
  <c r="O36" i="1"/>
  <c r="O96" i="1" s="1"/>
  <c r="C108" i="1"/>
  <c r="O40" i="1"/>
  <c r="O100" i="1" s="1"/>
  <c r="E40" i="1"/>
  <c r="D100" i="1"/>
  <c r="E104" i="1" l="1"/>
  <c r="A13" i="1"/>
  <c r="A14" i="1" s="1"/>
  <c r="A15" i="1" s="1"/>
  <c r="C112" i="1"/>
  <c r="F29" i="1"/>
  <c r="F89" i="1" s="1"/>
  <c r="P44" i="1"/>
  <c r="P104" i="1" s="1"/>
  <c r="P29" i="1"/>
  <c r="P89" i="1" s="1"/>
  <c r="E45" i="1"/>
  <c r="O106" i="1"/>
  <c r="O108" i="1"/>
  <c r="D108" i="1"/>
  <c r="D106" i="1"/>
  <c r="E95" i="1"/>
  <c r="P35" i="1"/>
  <c r="P95" i="1" s="1"/>
  <c r="F35" i="1"/>
  <c r="E94" i="1"/>
  <c r="P34" i="1"/>
  <c r="P94" i="1" s="1"/>
  <c r="F34" i="1"/>
  <c r="D110" i="1"/>
  <c r="E91" i="1"/>
  <c r="F31" i="1"/>
  <c r="P31" i="1"/>
  <c r="P91" i="1" s="1"/>
  <c r="O110" i="1"/>
  <c r="G44" i="1"/>
  <c r="F104" i="1"/>
  <c r="Q44" i="1"/>
  <c r="Q104" i="1" s="1"/>
  <c r="E98" i="1"/>
  <c r="P38" i="1"/>
  <c r="P98" i="1" s="1"/>
  <c r="F38" i="1"/>
  <c r="G39" i="1"/>
  <c r="F99" i="1"/>
  <c r="Q39" i="1"/>
  <c r="Q99" i="1" s="1"/>
  <c r="E93" i="1"/>
  <c r="F33" i="1"/>
  <c r="P33" i="1"/>
  <c r="P93" i="1" s="1"/>
  <c r="E101" i="1"/>
  <c r="F41" i="1"/>
  <c r="P41" i="1"/>
  <c r="P101" i="1" s="1"/>
  <c r="E97" i="1"/>
  <c r="F37" i="1"/>
  <c r="P37" i="1"/>
  <c r="P97" i="1" s="1"/>
  <c r="N112" i="1"/>
  <c r="F42" i="1"/>
  <c r="P42" i="1"/>
  <c r="P102" i="1" s="1"/>
  <c r="E102" i="1"/>
  <c r="F40" i="1"/>
  <c r="P40" i="1"/>
  <c r="P100" i="1" s="1"/>
  <c r="E100" i="1"/>
  <c r="E92" i="1"/>
  <c r="P32" i="1"/>
  <c r="P92" i="1" s="1"/>
  <c r="F32" i="1"/>
  <c r="E103" i="1"/>
  <c r="F43" i="1"/>
  <c r="P43" i="1"/>
  <c r="P103" i="1" s="1"/>
  <c r="F30" i="1"/>
  <c r="E90" i="1"/>
  <c r="P30" i="1"/>
  <c r="P90" i="1" s="1"/>
  <c r="E96" i="1"/>
  <c r="F36" i="1"/>
  <c r="P36" i="1"/>
  <c r="P96" i="1" s="1"/>
  <c r="Q29" i="1"/>
  <c r="Q89" i="1" s="1"/>
  <c r="G29" i="1" l="1"/>
  <c r="H29" i="1" s="1"/>
  <c r="E106" i="1"/>
  <c r="P108" i="1"/>
  <c r="E108" i="1"/>
  <c r="O112" i="1"/>
  <c r="F100" i="1"/>
  <c r="Q40" i="1"/>
  <c r="Q100" i="1" s="1"/>
  <c r="G40" i="1"/>
  <c r="F102" i="1"/>
  <c r="G42" i="1"/>
  <c r="Q42" i="1"/>
  <c r="Q102" i="1" s="1"/>
  <c r="F101" i="1"/>
  <c r="G41" i="1"/>
  <c r="Q41" i="1"/>
  <c r="Q101" i="1" s="1"/>
  <c r="R44" i="1"/>
  <c r="R104" i="1" s="1"/>
  <c r="G104" i="1"/>
  <c r="H44" i="1"/>
  <c r="D112" i="1"/>
  <c r="F92" i="1"/>
  <c r="G32" i="1"/>
  <c r="Q32" i="1"/>
  <c r="Q92" i="1" s="1"/>
  <c r="A16" i="1"/>
  <c r="R39" i="1"/>
  <c r="R99" i="1" s="1"/>
  <c r="G99" i="1"/>
  <c r="H39" i="1"/>
  <c r="F94" i="1"/>
  <c r="G34" i="1"/>
  <c r="Q34" i="1"/>
  <c r="Q94" i="1" s="1"/>
  <c r="F90" i="1"/>
  <c r="Q30" i="1"/>
  <c r="Q90" i="1" s="1"/>
  <c r="G30" i="1"/>
  <c r="P106" i="1"/>
  <c r="F96" i="1"/>
  <c r="Q36" i="1"/>
  <c r="Q96" i="1" s="1"/>
  <c r="G36" i="1"/>
  <c r="F91" i="1"/>
  <c r="Q31" i="1"/>
  <c r="Q91" i="1" s="1"/>
  <c r="G31" i="1"/>
  <c r="F103" i="1"/>
  <c r="G43" i="1"/>
  <c r="Q43" i="1"/>
  <c r="Q103" i="1" s="1"/>
  <c r="F93" i="1"/>
  <c r="G33" i="1"/>
  <c r="Q33" i="1"/>
  <c r="Q93" i="1" s="1"/>
  <c r="F95" i="1"/>
  <c r="Q35" i="1"/>
  <c r="Q95" i="1" s="1"/>
  <c r="G35" i="1"/>
  <c r="F97" i="1"/>
  <c r="Q37" i="1"/>
  <c r="Q97" i="1" s="1"/>
  <c r="G37" i="1"/>
  <c r="P110" i="1"/>
  <c r="F45" i="1"/>
  <c r="Q38" i="1"/>
  <c r="Q98" i="1" s="1"/>
  <c r="G38" i="1"/>
  <c r="F98" i="1"/>
  <c r="E110" i="1"/>
  <c r="G89" i="1" l="1"/>
  <c r="R29" i="1"/>
  <c r="R89" i="1" s="1"/>
  <c r="E112" i="1"/>
  <c r="Q108" i="1"/>
  <c r="P112" i="1"/>
  <c r="F108" i="1"/>
  <c r="Q106" i="1"/>
  <c r="R30" i="1"/>
  <c r="R90" i="1" s="1"/>
  <c r="G90" i="1"/>
  <c r="H30" i="1"/>
  <c r="G93" i="1"/>
  <c r="H33" i="1"/>
  <c r="R33" i="1"/>
  <c r="R93" i="1" s="1"/>
  <c r="F106" i="1"/>
  <c r="S44" i="1"/>
  <c r="S104" i="1" s="1"/>
  <c r="H104" i="1"/>
  <c r="G96" i="1"/>
  <c r="R36" i="1"/>
  <c r="R96" i="1" s="1"/>
  <c r="H36" i="1"/>
  <c r="G94" i="1"/>
  <c r="H34" i="1"/>
  <c r="R34" i="1"/>
  <c r="R94" i="1" s="1"/>
  <c r="G101" i="1"/>
  <c r="H41" i="1"/>
  <c r="R41" i="1"/>
  <c r="R101" i="1" s="1"/>
  <c r="G103" i="1"/>
  <c r="H43" i="1"/>
  <c r="R43" i="1"/>
  <c r="R103" i="1" s="1"/>
  <c r="H99" i="1"/>
  <c r="S39" i="1"/>
  <c r="S99" i="1" s="1"/>
  <c r="R40" i="1"/>
  <c r="R100" i="1" s="1"/>
  <c r="H40" i="1"/>
  <c r="G100" i="1"/>
  <c r="R37" i="1"/>
  <c r="R97" i="1" s="1"/>
  <c r="H37" i="1"/>
  <c r="G97" i="1"/>
  <c r="G91" i="1"/>
  <c r="R31" i="1"/>
  <c r="R91" i="1" s="1"/>
  <c r="H31" i="1"/>
  <c r="R42" i="1"/>
  <c r="R102" i="1" s="1"/>
  <c r="H42" i="1"/>
  <c r="G102" i="1"/>
  <c r="H38" i="1"/>
  <c r="G98" i="1"/>
  <c r="R38" i="1"/>
  <c r="R98" i="1" s="1"/>
  <c r="G95" i="1"/>
  <c r="H35" i="1"/>
  <c r="R35" i="1"/>
  <c r="R95" i="1" s="1"/>
  <c r="Q110" i="1"/>
  <c r="H89" i="1"/>
  <c r="S29" i="1"/>
  <c r="S89" i="1" s="1"/>
  <c r="A17" i="1"/>
  <c r="F110" i="1"/>
  <c r="G45" i="1"/>
  <c r="G92" i="1"/>
  <c r="R32" i="1"/>
  <c r="R92" i="1" s="1"/>
  <c r="H32" i="1"/>
  <c r="G108" i="1" l="1"/>
  <c r="F112" i="1"/>
  <c r="H45" i="1"/>
  <c r="R108" i="1"/>
  <c r="R106" i="1"/>
  <c r="H94" i="1"/>
  <c r="S34" i="1"/>
  <c r="S94" i="1" s="1"/>
  <c r="H102" i="1"/>
  <c r="S42" i="1"/>
  <c r="S102" i="1" s="1"/>
  <c r="S43" i="1"/>
  <c r="S103" i="1" s="1"/>
  <c r="H103" i="1"/>
  <c r="H92" i="1"/>
  <c r="S32" i="1"/>
  <c r="S92" i="1" s="1"/>
  <c r="R110" i="1"/>
  <c r="H95" i="1"/>
  <c r="S35" i="1"/>
  <c r="S95" i="1" s="1"/>
  <c r="H91" i="1"/>
  <c r="S31" i="1"/>
  <c r="S91" i="1" s="1"/>
  <c r="H93" i="1"/>
  <c r="S33" i="1"/>
  <c r="S93" i="1" s="1"/>
  <c r="H100" i="1"/>
  <c r="S40" i="1"/>
  <c r="S100" i="1" s="1"/>
  <c r="G110" i="1"/>
  <c r="H90" i="1"/>
  <c r="S30" i="1"/>
  <c r="S90" i="1" s="1"/>
  <c r="G106" i="1"/>
  <c r="S38" i="1"/>
  <c r="S98" i="1" s="1"/>
  <c r="H98" i="1"/>
  <c r="H97" i="1"/>
  <c r="S37" i="1"/>
  <c r="S97" i="1" s="1"/>
  <c r="S41" i="1"/>
  <c r="S101" i="1" s="1"/>
  <c r="H101" i="1"/>
  <c r="A18" i="1"/>
  <c r="A19" i="1" s="1"/>
  <c r="S36" i="1"/>
  <c r="S96" i="1" s="1"/>
  <c r="H96" i="1"/>
  <c r="Q112" i="1"/>
  <c r="S108" i="1" l="1"/>
  <c r="H108" i="1"/>
  <c r="G112" i="1"/>
  <c r="S106" i="1"/>
  <c r="A20" i="1"/>
  <c r="S110" i="1"/>
  <c r="H106" i="1"/>
  <c r="H110" i="1"/>
  <c r="R112" i="1"/>
  <c r="S112" i="1" l="1"/>
  <c r="H112" i="1"/>
  <c r="A21" i="1"/>
  <c r="A22" i="1" l="1"/>
  <c r="A23" i="1" s="1"/>
  <c r="A24" i="1" s="1"/>
  <c r="A25" i="1" s="1"/>
  <c r="A26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8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6" i="1" s="1"/>
  <c r="A108" i="1" s="1"/>
  <c r="A1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tc={B688E2C4-72F1-4D2E-AC9D-5C40F575FA87}</author>
  </authors>
  <commentList>
    <comment ref="C64" authorId="0" shapeId="0" xr:uid="{B688E2C4-72F1-4D2E-AC9D-5C40F575FA87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budget</t>
      </text>
    </comment>
  </commentList>
</comments>
</file>

<file path=xl/sharedStrings.xml><?xml version="1.0" encoding="utf-8"?>
<sst xmlns="http://schemas.openxmlformats.org/spreadsheetml/2006/main" count="130" uniqueCount="60">
  <si>
    <t>O&amp;M Adjustment #7 - Labor Agreement 2025 Settlement Impact</t>
  </si>
  <si>
    <t>Assumptions</t>
  </si>
  <si>
    <t>Actual to Budget</t>
  </si>
  <si>
    <t>Line No.</t>
  </si>
  <si>
    <t>Operations</t>
  </si>
  <si>
    <t>Inflation</t>
  </si>
  <si>
    <t>Factor</t>
  </si>
  <si>
    <t>COST BASIS</t>
  </si>
  <si>
    <t xml:space="preserve">Inflation Factors </t>
  </si>
  <si>
    <t>Class 100 Inflation Factor - Included in FY 2025 Budget</t>
  </si>
  <si>
    <t>Class 100 Inflation Factor</t>
  </si>
  <si>
    <t>Labor</t>
  </si>
  <si>
    <t>Class 100 - Base Cost (FY 2025 Costs) - Including Budget Allowance for Salary Increases (see above)</t>
  </si>
  <si>
    <t>PWD - Human Resources and Administration</t>
  </si>
  <si>
    <t>PWD - Finance</t>
  </si>
  <si>
    <t>PWD - Construction and Engineering</t>
  </si>
  <si>
    <t>PWD - Operations</t>
  </si>
  <si>
    <t>PWD - Planning &amp; Enviromental Services</t>
  </si>
  <si>
    <t>PWD - Public Affairs</t>
  </si>
  <si>
    <t>OD - Division of Technology</t>
  </si>
  <si>
    <t>OD - Mayor's Office of Transportation</t>
  </si>
  <si>
    <t>OD - Phil. Water, Sewer and Stormwater Rate Board</t>
  </si>
  <si>
    <t>OD - Public Property</t>
  </si>
  <si>
    <t>OD - Fleet Management</t>
  </si>
  <si>
    <t>OD - City Finance</t>
  </si>
  <si>
    <t>OD - City Treasurer</t>
  </si>
  <si>
    <t>OD - Revenue</t>
  </si>
  <si>
    <t>OD - Procurement</t>
  </si>
  <si>
    <t>OD - Law</t>
  </si>
  <si>
    <t>TOTAL</t>
  </si>
  <si>
    <t>Class 100 - Adjustment for Labor Agreement Settlement (Higher increase than provided in assumed in Budget)</t>
  </si>
  <si>
    <t>Salary</t>
  </si>
  <si>
    <t>Human Resources and Administration - Salaries &amp; Wages</t>
  </si>
  <si>
    <t>Finance - Salaries &amp; Wages</t>
  </si>
  <si>
    <t>Construction and Engineering - Salaries &amp; Wages</t>
  </si>
  <si>
    <t>Operations - Salaries &amp; Wages</t>
  </si>
  <si>
    <t>Planning &amp; Environmental Services - Salaries &amp; Wages</t>
  </si>
  <si>
    <t>Public Affairs - Salaries &amp; Wages</t>
  </si>
  <si>
    <t>Division of Technology - Salaries &amp; Wages</t>
  </si>
  <si>
    <t>Mayor's Office of Transportation &amp; Utilities - Salaries &amp; Wages</t>
  </si>
  <si>
    <t>Philadelphia Water, Sewer and Stormwater Rate Board - Salaries &amp; Wages</t>
  </si>
  <si>
    <t>Public Property - Salaries &amp; Wages</t>
  </si>
  <si>
    <t>Fleet Management - Salaries &amp; Wages</t>
  </si>
  <si>
    <t>City Finance - Salaries &amp; Wages</t>
  </si>
  <si>
    <t>City Treasurer - Salaries &amp; Wages</t>
  </si>
  <si>
    <t>Revenue - Salaries &amp; Wages</t>
  </si>
  <si>
    <t>Procurement - Salaries &amp; Wages</t>
  </si>
  <si>
    <t>Law - Salaries &amp; Wages</t>
  </si>
  <si>
    <t>Cost Basis - One Time Bonus</t>
  </si>
  <si>
    <t>One Time Bonus</t>
  </si>
  <si>
    <t>Number of Positions</t>
  </si>
  <si>
    <t>We used filled positions - Use 100%</t>
  </si>
  <si>
    <t>ADJUSTMENTS</t>
  </si>
  <si>
    <t>Finance &amp; Admin - Class 200 (Excludes Reduction in City Grants)</t>
  </si>
  <si>
    <t>Total</t>
  </si>
  <si>
    <t xml:space="preserve">PWD (Dept 28) Subtotal </t>
  </si>
  <si>
    <t xml:space="preserve">Check </t>
  </si>
  <si>
    <t>Notes:</t>
  </si>
  <si>
    <t>Adjusted for Actual to Budget Factor</t>
  </si>
  <si>
    <t>Other Dept 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</si>
</sst>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0"/>
      <name val="Calibri"/>
      <family val="2"/>
      <scheme val="minor"/>
    </font>
    <font>
      <b/>
      <i/>
      <u val="singleAccounting"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horizontal="centerContinuous"/>
    </xf>
  </cellStyleXfs>
  <cellXfs count="54">
    <xf numFmtId="0" fontId="0" fillId="0" borderId="0" xfId="0"/>
    <xf numFmtId="1" fontId="4" fillId="2" borderId="1" xfId="3" applyNumberFormat="1" applyFont="1" applyFill="1" applyBorder="1" applyAlignment="1">
      <alignment horizontal="centerContinuous" vertical="center"/>
    </xf>
    <xf numFmtId="0" fontId="4" fillId="2" borderId="1" xfId="3" applyFont="1" applyFill="1" applyBorder="1" applyAlignment="1">
      <alignment horizontal="centerContinuous" vertical="center"/>
    </xf>
    <xf numFmtId="0" fontId="4" fillId="2" borderId="0" xfId="3" applyFont="1" applyFill="1" applyAlignment="1">
      <alignment horizontal="centerContinuous" vertical="center"/>
    </xf>
    <xf numFmtId="1" fontId="0" fillId="0" borderId="0" xfId="0" applyNumberFormat="1" applyAlignment="1">
      <alignment horizontal="center"/>
    </xf>
    <xf numFmtId="164" fontId="0" fillId="0" borderId="0" xfId="1" applyNumberFormat="1" applyFont="1"/>
    <xf numFmtId="1" fontId="5" fillId="3" borderId="2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1" fontId="6" fillId="5" borderId="3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1" fontId="0" fillId="6" borderId="0" xfId="0" applyNumberFormat="1" applyFill="1" applyAlignment="1">
      <alignment horizontal="center" vertical="center"/>
    </xf>
    <xf numFmtId="0" fontId="0" fillId="6" borderId="0" xfId="0" applyFill="1"/>
    <xf numFmtId="10" fontId="7" fillId="7" borderId="0" xfId="2" applyNumberFormat="1" applyFont="1" applyFill="1"/>
    <xf numFmtId="1" fontId="8" fillId="8" borderId="4" xfId="0" applyNumberFormat="1" applyFont="1" applyFill="1" applyBorder="1" applyAlignment="1">
      <alignment horizontal="center" vertical="center"/>
    </xf>
    <xf numFmtId="37" fontId="8" fillId="8" borderId="5" xfId="0" applyNumberFormat="1" applyFont="1" applyFill="1" applyBorder="1" applyAlignment="1">
      <alignment horizontal="left" vertical="center"/>
    </xf>
    <xf numFmtId="164" fontId="8" fillId="8" borderId="5" xfId="1" applyNumberFormat="1" applyFont="1" applyFill="1" applyBorder="1" applyAlignment="1" applyProtection="1">
      <alignment horizontal="left" vertical="center"/>
    </xf>
    <xf numFmtId="10" fontId="7" fillId="7" borderId="0" xfId="2" applyNumberFormat="1" applyFont="1" applyFill="1" applyAlignment="1">
      <alignment horizontal="left"/>
    </xf>
    <xf numFmtId="164" fontId="0" fillId="8" borderId="5" xfId="1" applyNumberFormat="1" applyFont="1" applyFill="1" applyBorder="1" applyAlignment="1">
      <alignment vertical="center"/>
    </xf>
    <xf numFmtId="164" fontId="0" fillId="8" borderId="0" xfId="1" applyNumberFormat="1" applyFont="1" applyFill="1" applyBorder="1" applyAlignment="1">
      <alignment vertical="center"/>
    </xf>
    <xf numFmtId="164" fontId="7" fillId="7" borderId="0" xfId="1" applyNumberFormat="1" applyFont="1" applyFill="1"/>
    <xf numFmtId="164" fontId="0" fillId="6" borderId="0" xfId="1" applyNumberFormat="1" applyFont="1" applyFill="1" applyAlignment="1">
      <alignment horizontal="right"/>
    </xf>
    <xf numFmtId="164" fontId="8" fillId="8" borderId="5" xfId="1" applyNumberFormat="1" applyFont="1" applyFill="1" applyBorder="1" applyAlignment="1">
      <alignment horizontal="left" vertical="center"/>
    </xf>
    <xf numFmtId="1" fontId="9" fillId="8" borderId="4" xfId="0" applyNumberFormat="1" applyFont="1" applyFill="1" applyBorder="1" applyAlignment="1">
      <alignment horizontal="center" vertical="center"/>
    </xf>
    <xf numFmtId="37" fontId="9" fillId="8" borderId="5" xfId="0" applyNumberFormat="1" applyFont="1" applyFill="1" applyBorder="1" applyAlignment="1">
      <alignment horizontal="left" vertical="center"/>
    </xf>
    <xf numFmtId="164" fontId="9" fillId="8" borderId="5" xfId="1" applyNumberFormat="1" applyFont="1" applyFill="1" applyBorder="1" applyAlignment="1">
      <alignment horizontal="right" vertical="center"/>
    </xf>
    <xf numFmtId="10" fontId="0" fillId="6" borderId="0" xfId="2" applyNumberFormat="1" applyFont="1" applyFill="1"/>
    <xf numFmtId="164" fontId="8" fillId="8" borderId="5" xfId="1" applyNumberFormat="1" applyFont="1" applyFill="1" applyBorder="1" applyAlignment="1" applyProtection="1">
      <alignment horizontal="right" vertical="center"/>
    </xf>
    <xf numFmtId="42" fontId="0" fillId="0" borderId="0" xfId="0" applyNumberFormat="1"/>
    <xf numFmtId="164" fontId="8" fillId="8" borderId="5" xfId="1" applyNumberFormat="1" applyFont="1" applyFill="1" applyBorder="1" applyAlignment="1">
      <alignment horizontal="right" vertical="center"/>
    </xf>
    <xf numFmtId="0" fontId="2" fillId="0" borderId="0" xfId="0" applyFont="1"/>
    <xf numFmtId="164" fontId="2" fillId="8" borderId="5" xfId="1" applyNumberFormat="1" applyFont="1" applyFill="1" applyBorder="1" applyAlignment="1">
      <alignment vertical="center"/>
    </xf>
    <xf numFmtId="10" fontId="0" fillId="8" borderId="5" xfId="2" applyNumberFormat="1" applyFont="1" applyFill="1" applyBorder="1" applyAlignment="1">
      <alignment vertical="center"/>
    </xf>
    <xf numFmtId="0" fontId="0" fillId="6" borderId="0" xfId="0" applyFill="1" applyAlignment="1">
      <alignment horizontal="left"/>
    </xf>
    <xf numFmtId="41" fontId="7" fillId="7" borderId="0" xfId="1" applyNumberFormat="1" applyFont="1" applyFill="1"/>
    <xf numFmtId="41" fontId="9" fillId="8" borderId="5" xfId="1" applyNumberFormat="1" applyFont="1" applyFill="1" applyBorder="1" applyAlignment="1">
      <alignment horizontal="right" vertical="center"/>
    </xf>
    <xf numFmtId="37" fontId="0" fillId="0" borderId="0" xfId="0" applyNumberFormat="1"/>
    <xf numFmtId="41" fontId="0" fillId="0" borderId="0" xfId="0" applyNumberFormat="1"/>
    <xf numFmtId="0" fontId="2" fillId="8" borderId="0" xfId="0" applyFont="1" applyFill="1"/>
    <xf numFmtId="42" fontId="2" fillId="8" borderId="5" xfId="1" applyNumberFormat="1" applyFont="1" applyFill="1" applyBorder="1" applyAlignment="1">
      <alignment vertical="center"/>
    </xf>
    <xf numFmtId="1" fontId="8" fillId="8" borderId="3" xfId="0" applyNumberFormat="1" applyFont="1" applyFill="1" applyBorder="1" applyAlignment="1">
      <alignment horizontal="center" vertical="center"/>
    </xf>
    <xf numFmtId="37" fontId="9" fillId="8" borderId="0" xfId="0" applyNumberFormat="1" applyFont="1" applyFill="1" applyAlignment="1">
      <alignment horizontal="left" vertical="center"/>
    </xf>
    <xf numFmtId="0" fontId="0" fillId="6" borderId="0" xfId="0" applyFill="1" applyAlignment="1">
      <alignment horizontal="left" indent="1"/>
    </xf>
    <xf numFmtId="164" fontId="1" fillId="6" borderId="0" xfId="1" applyNumberFormat="1" applyFont="1" applyFill="1" applyAlignment="1">
      <alignment horizontal="right"/>
    </xf>
    <xf numFmtId="3" fontId="0" fillId="0" borderId="0" xfId="0" applyNumberFormat="1"/>
    <xf numFmtId="0" fontId="4" fillId="2" borderId="0" xfId="3" applyFont="1" applyFill="1">
      <alignment horizontal="centerContinuous"/>
    </xf>
    <xf numFmtId="164" fontId="0" fillId="9" borderId="0" xfId="1" applyNumberFormat="1" applyFont="1" applyFill="1" applyAlignment="1">
      <alignment horizontal="right"/>
    </xf>
    <xf numFmtId="164" fontId="8" fillId="9" borderId="5" xfId="1" applyNumberFormat="1" applyFont="1" applyFill="1" applyBorder="1" applyAlignment="1">
      <alignment horizontal="right" vertical="center"/>
    </xf>
    <xf numFmtId="164" fontId="8" fillId="10" borderId="5" xfId="1" applyNumberFormat="1" applyFont="1" applyFill="1" applyBorder="1" applyAlignment="1" applyProtection="1">
      <alignment horizontal="right" vertical="center"/>
    </xf>
    <xf numFmtId="164" fontId="8" fillId="10" borderId="5" xfId="1" applyNumberFormat="1" applyFont="1" applyFill="1" applyBorder="1" applyAlignment="1">
      <alignment horizontal="right" vertical="center"/>
    </xf>
    <xf numFmtId="164" fontId="0" fillId="10" borderId="0" xfId="1" applyNumberFormat="1" applyFont="1" applyFill="1" applyAlignment="1">
      <alignment horizontal="right"/>
    </xf>
    <xf numFmtId="164" fontId="2" fillId="0" borderId="0" xfId="0" applyNumberFormat="1" applyFont="1"/>
  </cellXfs>
  <cellStyles count="4">
    <cellStyle name="Currency" xfId="1" builtinId="4"/>
    <cellStyle name="Normal" xfId="0" builtinId="0"/>
    <cellStyle name="Percent" xfId="2" builtinId="5"/>
    <cellStyle name="Titles" xfId="3" xr:uid="{81586C43-8F6A-4D9C-9850-534A713C9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rritt, Brian L." id="{E24F5AE0-1AC0-4EF8-A0F1-62AF55119BA9}" userId="S::MerrittBL@bv.com::d49033ef-d1d6-4b57-a5f8-394e8d0ceed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4" dT="2024-12-22T14:50:04.01" personId="{E24F5AE0-1AC0-4EF8-A0F1-62AF55119BA9}" id="{B688E2C4-72F1-4D2E-AC9D-5C40F575FA87}">
    <text>From budget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8D97-0CB5-47C3-8ECB-4433CB13A55F}">
  <dimension ref="A1:S131"/>
  <sheetViews>
    <sheetView tabSelected="1" zoomScale="106" zoomScaleNormal="106" workbookViewId="0">
      <pane xSplit="2" ySplit="2" topLeftCell="C77" activePane="bottomRight" state="frozen"/>
      <selection pane="topRight" activeCell="C1" sqref="C1"/>
      <selection pane="bottomLeft" activeCell="A3" sqref="A3"/>
      <selection pane="bottomRight" activeCell="J86" sqref="J86"/>
    </sheetView>
  </sheetViews>
  <sheetFormatPr defaultColWidth="9.109375" defaultRowHeight="14.4" x14ac:dyDescent="0.3"/>
  <cols>
    <col min="1" max="1" width="9.109375" style="4"/>
    <col min="2" max="2" width="31.5546875" customWidth="1"/>
    <col min="3" max="3" width="14.33203125" bestFit="1" customWidth="1"/>
    <col min="4" max="11" width="13.5546875" customWidth="1"/>
    <col min="12" max="12" width="27.109375" customWidth="1"/>
    <col min="13" max="13" width="13.5546875" customWidth="1"/>
    <col min="14" max="19" width="12.88671875" customWidth="1"/>
  </cols>
  <sheetData>
    <row r="1" spans="1:19" ht="18.600000000000001" thickTop="1" x14ac:dyDescent="0.35">
      <c r="A1" s="1" t="s">
        <v>0</v>
      </c>
      <c r="B1" s="2"/>
      <c r="C1" s="2"/>
      <c r="D1" s="2"/>
      <c r="E1" s="2"/>
      <c r="F1" s="3"/>
      <c r="G1" s="3"/>
      <c r="H1" s="3"/>
      <c r="J1" s="47" t="s">
        <v>1</v>
      </c>
      <c r="K1" s="47"/>
      <c r="L1" s="47"/>
      <c r="N1" s="47" t="s">
        <v>58</v>
      </c>
      <c r="O1" s="47"/>
      <c r="P1" s="47"/>
      <c r="Q1" s="47"/>
      <c r="R1" s="47"/>
      <c r="S1" s="47"/>
    </row>
    <row r="2" spans="1:19" ht="15" thickBot="1" x14ac:dyDescent="0.35">
      <c r="M2" t="s">
        <v>2</v>
      </c>
    </row>
    <row r="3" spans="1:19" ht="16.8" thickTop="1" x14ac:dyDescent="0.45">
      <c r="A3" s="6" t="s">
        <v>3</v>
      </c>
      <c r="B3" s="7" t="s">
        <v>4</v>
      </c>
      <c r="C3" s="8">
        <v>2025</v>
      </c>
      <c r="D3" s="8">
        <f t="shared" ref="D3:H3" si="0">+C3+1</f>
        <v>2026</v>
      </c>
      <c r="E3" s="8">
        <f t="shared" si="0"/>
        <v>2027</v>
      </c>
      <c r="F3" s="8">
        <f t="shared" si="0"/>
        <v>2028</v>
      </c>
      <c r="G3" s="8">
        <f t="shared" si="0"/>
        <v>2029</v>
      </c>
      <c r="H3" s="8">
        <f t="shared" si="0"/>
        <v>2030</v>
      </c>
      <c r="J3" t="s">
        <v>5</v>
      </c>
      <c r="M3" t="s">
        <v>6</v>
      </c>
      <c r="N3" s="8">
        <v>2025</v>
      </c>
      <c r="O3" s="8">
        <f>+N3+1</f>
        <v>2026</v>
      </c>
      <c r="P3" s="8">
        <f>+O3+1</f>
        <v>2027</v>
      </c>
      <c r="Q3" s="8">
        <f t="shared" ref="Q3:S3" si="1">+P3+1</f>
        <v>2028</v>
      </c>
      <c r="R3" s="8">
        <f t="shared" si="1"/>
        <v>2029</v>
      </c>
      <c r="S3" s="8">
        <f t="shared" si="1"/>
        <v>2030</v>
      </c>
    </row>
    <row r="4" spans="1:19" ht="15.6" x14ac:dyDescent="0.3">
      <c r="A4" s="9"/>
      <c r="B4" s="10" t="s">
        <v>7</v>
      </c>
      <c r="C4" s="10"/>
      <c r="D4" s="10"/>
      <c r="E4" s="10"/>
      <c r="F4" s="10"/>
      <c r="G4" s="10"/>
      <c r="H4" s="10"/>
    </row>
    <row r="5" spans="1:19" ht="15.6" x14ac:dyDescent="0.3">
      <c r="A5" s="11"/>
      <c r="B5" s="12" t="s">
        <v>8</v>
      </c>
      <c r="C5" s="12"/>
      <c r="D5" s="12"/>
      <c r="E5" s="12"/>
      <c r="F5" s="12"/>
      <c r="G5" s="12"/>
      <c r="H5" s="12"/>
    </row>
    <row r="6" spans="1:19" x14ac:dyDescent="0.3">
      <c r="A6" s="13">
        <v>1</v>
      </c>
      <c r="B6" s="14" t="s">
        <v>9</v>
      </c>
      <c r="C6" s="15">
        <v>3.2500000000000001E-2</v>
      </c>
      <c r="D6" s="15"/>
      <c r="E6" s="15"/>
      <c r="F6" s="15"/>
      <c r="G6" s="15"/>
      <c r="H6" s="15"/>
    </row>
    <row r="7" spans="1:19" x14ac:dyDescent="0.3">
      <c r="A7" s="16">
        <f>MAX(A$6:A6)+1</f>
        <v>2</v>
      </c>
      <c r="B7" s="17" t="s">
        <v>10</v>
      </c>
      <c r="C7" s="15">
        <v>0.05</v>
      </c>
      <c r="D7" s="15">
        <v>0.05</v>
      </c>
      <c r="E7" s="15">
        <v>3.5000000000000003E-2</v>
      </c>
      <c r="F7" s="15">
        <v>3.5000000000000003E-2</v>
      </c>
      <c r="G7" s="15">
        <v>3.5000000000000003E-2</v>
      </c>
      <c r="H7" s="15">
        <v>3.5000000000000003E-2</v>
      </c>
      <c r="J7" s="19" t="s">
        <v>11</v>
      </c>
    </row>
    <row r="8" spans="1:19" x14ac:dyDescent="0.3">
      <c r="A8" s="16"/>
      <c r="B8" s="17"/>
      <c r="C8" s="20"/>
      <c r="D8" s="20"/>
      <c r="E8" s="20"/>
      <c r="F8" s="20"/>
      <c r="G8" s="20"/>
      <c r="H8" s="20"/>
    </row>
    <row r="9" spans="1:19" ht="15.6" x14ac:dyDescent="0.3">
      <c r="A9" s="11"/>
      <c r="B9" s="12" t="s">
        <v>12</v>
      </c>
      <c r="C9" s="12"/>
      <c r="D9" s="12"/>
      <c r="E9" s="12"/>
      <c r="F9" s="12"/>
      <c r="G9" s="12"/>
      <c r="H9" s="12"/>
    </row>
    <row r="10" spans="1:19" x14ac:dyDescent="0.3">
      <c r="A10" s="16">
        <f>MAX(A$6:A9)+1</f>
        <v>3</v>
      </c>
      <c r="B10" s="17" t="s">
        <v>13</v>
      </c>
      <c r="C10" s="22">
        <v>12147086.389802599</v>
      </c>
      <c r="D10" s="18"/>
      <c r="E10" s="18"/>
      <c r="F10" s="18"/>
      <c r="G10" s="18"/>
      <c r="H10" s="18"/>
    </row>
    <row r="11" spans="1:19" x14ac:dyDescent="0.3">
      <c r="A11" s="13">
        <f>MAX(A$6:A10)+1</f>
        <v>4</v>
      </c>
      <c r="B11" s="14" t="s">
        <v>14</v>
      </c>
      <c r="C11" s="22">
        <v>8273899.3454651944</v>
      </c>
      <c r="D11" s="23"/>
      <c r="E11" s="23"/>
      <c r="F11" s="23"/>
      <c r="G11" s="23"/>
      <c r="H11" s="23"/>
    </row>
    <row r="12" spans="1:19" x14ac:dyDescent="0.3">
      <c r="A12" s="16">
        <f>MAX(A$6:A11)+1</f>
        <v>5</v>
      </c>
      <c r="B12" s="17" t="s">
        <v>15</v>
      </c>
      <c r="C12" s="22">
        <v>13064810.057495043</v>
      </c>
      <c r="D12" s="24"/>
      <c r="E12" s="24"/>
      <c r="F12" s="24"/>
      <c r="G12" s="24"/>
      <c r="H12" s="24"/>
    </row>
    <row r="13" spans="1:19" x14ac:dyDescent="0.3">
      <c r="A13" s="13">
        <f>MAX(A$6:A12)+1</f>
        <v>6</v>
      </c>
      <c r="B13" s="14" t="s">
        <v>16</v>
      </c>
      <c r="C13" s="22">
        <v>104785312.25376078</v>
      </c>
      <c r="D13" s="23"/>
      <c r="E13" s="23"/>
      <c r="F13" s="23"/>
      <c r="G13" s="23"/>
      <c r="H13" s="23"/>
    </row>
    <row r="14" spans="1:19" x14ac:dyDescent="0.3">
      <c r="A14" s="16">
        <f>MAX(A$6:A13)+1</f>
        <v>7</v>
      </c>
      <c r="B14" s="17" t="s">
        <v>17</v>
      </c>
      <c r="C14" s="22">
        <v>25604058.006248266</v>
      </c>
      <c r="D14" s="24"/>
      <c r="E14" s="24"/>
      <c r="F14" s="24"/>
      <c r="G14" s="24"/>
      <c r="H14" s="24"/>
    </row>
    <row r="15" spans="1:19" x14ac:dyDescent="0.3">
      <c r="A15" s="13">
        <f>MAX(A$6:A14)+1</f>
        <v>8</v>
      </c>
      <c r="B15" s="14" t="s">
        <v>18</v>
      </c>
      <c r="C15" s="22">
        <v>6174263.2939790981</v>
      </c>
      <c r="D15" s="23"/>
      <c r="E15" s="23"/>
      <c r="F15" s="23"/>
      <c r="G15" s="23"/>
      <c r="H15" s="23"/>
    </row>
    <row r="16" spans="1:19" x14ac:dyDescent="0.3">
      <c r="A16" s="16">
        <f>MAX(A$6:A15)+1</f>
        <v>9</v>
      </c>
      <c r="B16" s="17" t="s">
        <v>19</v>
      </c>
      <c r="C16" s="22">
        <v>12331626</v>
      </c>
      <c r="D16" s="24"/>
      <c r="E16" s="24"/>
      <c r="F16" s="24"/>
      <c r="G16" s="24"/>
      <c r="H16" s="24"/>
    </row>
    <row r="17" spans="1:19" x14ac:dyDescent="0.3">
      <c r="A17" s="13">
        <f>MAX(A$6:A16)+1</f>
        <v>10</v>
      </c>
      <c r="B17" s="14" t="s">
        <v>20</v>
      </c>
      <c r="C17" s="22">
        <v>274424</v>
      </c>
      <c r="D17" s="23"/>
      <c r="E17" s="23"/>
      <c r="F17" s="23"/>
      <c r="G17" s="23"/>
      <c r="H17" s="23"/>
    </row>
    <row r="18" spans="1:19" x14ac:dyDescent="0.3">
      <c r="A18" s="16">
        <f>MAX(A$6:A17)+1</f>
        <v>11</v>
      </c>
      <c r="B18" s="17" t="s">
        <v>21</v>
      </c>
      <c r="C18" s="22">
        <v>59652</v>
      </c>
      <c r="D18" s="24"/>
      <c r="E18" s="24"/>
      <c r="F18" s="24"/>
      <c r="G18" s="24"/>
      <c r="H18" s="24"/>
    </row>
    <row r="19" spans="1:19" x14ac:dyDescent="0.3">
      <c r="A19" s="13">
        <f>MAX(A$6:A18)+1</f>
        <v>12</v>
      </c>
      <c r="B19" s="14" t="s">
        <v>22</v>
      </c>
      <c r="C19" s="22">
        <v>0</v>
      </c>
      <c r="D19" s="23"/>
      <c r="E19" s="23"/>
      <c r="F19" s="23"/>
      <c r="G19" s="23"/>
      <c r="H19" s="23"/>
    </row>
    <row r="20" spans="1:19" x14ac:dyDescent="0.3">
      <c r="A20" s="16">
        <f>MAX(A$6:A19)+1</f>
        <v>13</v>
      </c>
      <c r="B20" s="17" t="s">
        <v>23</v>
      </c>
      <c r="C20" s="22">
        <v>3703717</v>
      </c>
      <c r="D20" s="24"/>
      <c r="E20" s="24"/>
      <c r="F20" s="24"/>
      <c r="G20" s="24"/>
      <c r="H20" s="24"/>
    </row>
    <row r="21" spans="1:19" x14ac:dyDescent="0.3">
      <c r="A21" s="13">
        <f>MAX(A$6:A20)+1</f>
        <v>14</v>
      </c>
      <c r="B21" s="14" t="s">
        <v>24</v>
      </c>
      <c r="C21" s="22">
        <v>0</v>
      </c>
      <c r="D21" s="23"/>
      <c r="E21" s="23"/>
      <c r="F21" s="23"/>
      <c r="G21" s="23"/>
      <c r="H21" s="23"/>
    </row>
    <row r="22" spans="1:19" x14ac:dyDescent="0.3">
      <c r="A22" s="16">
        <f>MAX(A$6:A21)+1</f>
        <v>15</v>
      </c>
      <c r="B22" s="17" t="s">
        <v>25</v>
      </c>
      <c r="C22" s="22">
        <v>0</v>
      </c>
      <c r="D22" s="24"/>
      <c r="E22" s="24"/>
      <c r="F22" s="24"/>
      <c r="G22" s="24"/>
      <c r="H22" s="24"/>
    </row>
    <row r="23" spans="1:19" x14ac:dyDescent="0.3">
      <c r="A23" s="13">
        <f>MAX(A$6:A22)+1</f>
        <v>16</v>
      </c>
      <c r="B23" s="14" t="s">
        <v>26</v>
      </c>
      <c r="C23" s="22">
        <v>10792000</v>
      </c>
      <c r="D23" s="23"/>
      <c r="E23" s="23"/>
      <c r="F23" s="23"/>
      <c r="G23" s="23"/>
      <c r="H23" s="23"/>
    </row>
    <row r="24" spans="1:19" x14ac:dyDescent="0.3">
      <c r="A24" s="16">
        <f>MAX(A$6:A23)+1</f>
        <v>17</v>
      </c>
      <c r="B24" s="17" t="s">
        <v>27</v>
      </c>
      <c r="C24" s="22">
        <v>112870</v>
      </c>
      <c r="D24" s="24"/>
      <c r="E24" s="24"/>
      <c r="F24" s="24"/>
      <c r="G24" s="24"/>
      <c r="H24" s="24"/>
    </row>
    <row r="25" spans="1:19" x14ac:dyDescent="0.3">
      <c r="A25" s="13">
        <f>MAX(A$6:A24)+1</f>
        <v>18</v>
      </c>
      <c r="B25" s="14" t="s">
        <v>28</v>
      </c>
      <c r="C25" s="22">
        <v>3481095</v>
      </c>
      <c r="D25" s="23"/>
      <c r="E25" s="23"/>
      <c r="F25" s="23"/>
      <c r="G25" s="23"/>
      <c r="H25" s="23"/>
    </row>
    <row r="26" spans="1:19" x14ac:dyDescent="0.3">
      <c r="A26" s="25">
        <f>MAX(A$6:A25)+1</f>
        <v>19</v>
      </c>
      <c r="B26" s="26" t="s">
        <v>29</v>
      </c>
      <c r="C26" s="27">
        <f t="shared" ref="C26:H26" si="2">SUM(C10:C25)</f>
        <v>200804813.346751</v>
      </c>
      <c r="D26" s="27">
        <f t="shared" si="2"/>
        <v>0</v>
      </c>
      <c r="E26" s="27">
        <f t="shared" si="2"/>
        <v>0</v>
      </c>
      <c r="F26" s="27">
        <f t="shared" si="2"/>
        <v>0</v>
      </c>
      <c r="G26" s="27">
        <f t="shared" si="2"/>
        <v>0</v>
      </c>
      <c r="H26" s="27">
        <f t="shared" si="2"/>
        <v>0</v>
      </c>
    </row>
    <row r="27" spans="1:19" ht="15.6" x14ac:dyDescent="0.3">
      <c r="A27" s="11"/>
      <c r="B27" s="12" t="s">
        <v>30</v>
      </c>
      <c r="C27" s="12"/>
      <c r="D27" s="12"/>
      <c r="E27" s="12"/>
      <c r="F27" s="12"/>
      <c r="G27" s="12"/>
      <c r="H27" s="12"/>
    </row>
    <row r="28" spans="1:19" x14ac:dyDescent="0.3">
      <c r="A28" s="13"/>
      <c r="B28" s="14" t="s">
        <v>31</v>
      </c>
      <c r="C28" s="28"/>
      <c r="D28" s="28"/>
      <c r="E28" s="28"/>
      <c r="F28" s="28"/>
      <c r="G28" s="28"/>
      <c r="H28" s="28"/>
    </row>
    <row r="29" spans="1:19" x14ac:dyDescent="0.3">
      <c r="A29" s="16">
        <f>MAX(A$6:A28)+1</f>
        <v>20</v>
      </c>
      <c r="B29" s="17" t="s">
        <v>13</v>
      </c>
      <c r="C29" s="29">
        <f>ROUND(+C10/(1+C$6)*(1+C$7)-C10,-3)</f>
        <v>206000</v>
      </c>
      <c r="D29" s="29">
        <f>ROUND(+C29*(1+D$7),-3)</f>
        <v>216000</v>
      </c>
      <c r="E29" s="29">
        <f t="shared" ref="D29:H44" si="3">ROUND(+D29*(1+E$7),-3)</f>
        <v>224000</v>
      </c>
      <c r="F29" s="29">
        <f t="shared" si="3"/>
        <v>232000</v>
      </c>
      <c r="G29" s="29">
        <f t="shared" si="3"/>
        <v>240000</v>
      </c>
      <c r="H29" s="29">
        <f t="shared" si="3"/>
        <v>248000</v>
      </c>
      <c r="L29" s="19" t="s">
        <v>32</v>
      </c>
      <c r="M29" s="15">
        <v>1</v>
      </c>
      <c r="N29" s="30">
        <f t="shared" ref="N29:N44" si="4">ROUND(+C29*$M29, 0)</f>
        <v>206000</v>
      </c>
      <c r="O29" s="30">
        <f t="shared" ref="O29:O44" si="5">ROUND(+D29*$M29, 0)</f>
        <v>216000</v>
      </c>
      <c r="P29" s="30">
        <f t="shared" ref="P29:P44" si="6">ROUND(+E29*$M29, 0)</f>
        <v>224000</v>
      </c>
      <c r="Q29" s="30">
        <f t="shared" ref="Q29:Q44" si="7">ROUND(+F29*$M29, 0)</f>
        <v>232000</v>
      </c>
      <c r="R29" s="30">
        <f t="shared" ref="R29:R44" si="8">ROUND(+G29*$M29, 0)</f>
        <v>240000</v>
      </c>
      <c r="S29" s="30">
        <f t="shared" ref="S29:S44" si="9">ROUND(+H29*$M29, 0)</f>
        <v>248000</v>
      </c>
    </row>
    <row r="30" spans="1:19" x14ac:dyDescent="0.3">
      <c r="A30" s="13">
        <f>MAX(A$6:A29)+1</f>
        <v>21</v>
      </c>
      <c r="B30" s="14" t="s">
        <v>14</v>
      </c>
      <c r="C30" s="23">
        <f t="shared" ref="C30:C44" si="10">ROUND(+C11/(1+C$6)*(1+C$7)-C11,-3)</f>
        <v>140000</v>
      </c>
      <c r="D30" s="23">
        <f t="shared" si="3"/>
        <v>147000</v>
      </c>
      <c r="E30" s="23">
        <f t="shared" si="3"/>
        <v>152000</v>
      </c>
      <c r="F30" s="23">
        <f t="shared" si="3"/>
        <v>157000</v>
      </c>
      <c r="G30" s="23">
        <f t="shared" si="3"/>
        <v>162000</v>
      </c>
      <c r="H30" s="23">
        <f t="shared" si="3"/>
        <v>168000</v>
      </c>
      <c r="L30" s="19" t="s">
        <v>33</v>
      </c>
      <c r="M30" s="15">
        <v>0.71817541036395338</v>
      </c>
      <c r="N30" s="30">
        <f t="shared" si="4"/>
        <v>100545</v>
      </c>
      <c r="O30" s="30">
        <f t="shared" si="5"/>
        <v>105572</v>
      </c>
      <c r="P30" s="30">
        <f t="shared" si="6"/>
        <v>109163</v>
      </c>
      <c r="Q30" s="30">
        <f t="shared" si="7"/>
        <v>112754</v>
      </c>
      <c r="R30" s="30">
        <f t="shared" si="8"/>
        <v>116344</v>
      </c>
      <c r="S30" s="30">
        <f t="shared" si="9"/>
        <v>120653</v>
      </c>
    </row>
    <row r="31" spans="1:19" x14ac:dyDescent="0.3">
      <c r="A31" s="16">
        <f>MAX(A$6:A30)+1</f>
        <v>22</v>
      </c>
      <c r="B31" s="17" t="s">
        <v>15</v>
      </c>
      <c r="C31" s="31">
        <f t="shared" si="10"/>
        <v>221000</v>
      </c>
      <c r="D31" s="31">
        <f t="shared" si="3"/>
        <v>232000</v>
      </c>
      <c r="E31" s="31">
        <f t="shared" si="3"/>
        <v>240000</v>
      </c>
      <c r="F31" s="31">
        <f t="shared" si="3"/>
        <v>248000</v>
      </c>
      <c r="G31" s="31">
        <f t="shared" si="3"/>
        <v>257000</v>
      </c>
      <c r="H31" s="31">
        <f t="shared" si="3"/>
        <v>266000</v>
      </c>
      <c r="L31" s="19" t="s">
        <v>34</v>
      </c>
      <c r="M31" s="15">
        <v>0.89208423081395782</v>
      </c>
      <c r="N31" s="30">
        <f t="shared" si="4"/>
        <v>197151</v>
      </c>
      <c r="O31" s="30">
        <f t="shared" si="5"/>
        <v>206964</v>
      </c>
      <c r="P31" s="30">
        <f t="shared" si="6"/>
        <v>214100</v>
      </c>
      <c r="Q31" s="30">
        <f t="shared" si="7"/>
        <v>221237</v>
      </c>
      <c r="R31" s="30">
        <f t="shared" si="8"/>
        <v>229266</v>
      </c>
      <c r="S31" s="30">
        <f t="shared" si="9"/>
        <v>237294</v>
      </c>
    </row>
    <row r="32" spans="1:19" x14ac:dyDescent="0.3">
      <c r="A32" s="13">
        <f>MAX(A$6:A31)+1</f>
        <v>23</v>
      </c>
      <c r="B32" s="14" t="s">
        <v>16</v>
      </c>
      <c r="C32" s="23">
        <f t="shared" si="10"/>
        <v>1776000</v>
      </c>
      <c r="D32" s="23">
        <f t="shared" si="3"/>
        <v>1865000</v>
      </c>
      <c r="E32" s="23">
        <f t="shared" si="3"/>
        <v>1930000</v>
      </c>
      <c r="F32" s="23">
        <f t="shared" si="3"/>
        <v>1998000</v>
      </c>
      <c r="G32" s="23">
        <f t="shared" si="3"/>
        <v>2068000</v>
      </c>
      <c r="H32" s="23">
        <f t="shared" si="3"/>
        <v>2140000</v>
      </c>
      <c r="L32" s="19" t="s">
        <v>35</v>
      </c>
      <c r="M32" s="15">
        <v>0.95239917402446805</v>
      </c>
      <c r="N32" s="30">
        <f t="shared" si="4"/>
        <v>1691461</v>
      </c>
      <c r="O32" s="30">
        <f t="shared" si="5"/>
        <v>1776224</v>
      </c>
      <c r="P32" s="30">
        <f t="shared" si="6"/>
        <v>1838130</v>
      </c>
      <c r="Q32" s="30">
        <f t="shared" si="7"/>
        <v>1902894</v>
      </c>
      <c r="R32" s="30">
        <f t="shared" si="8"/>
        <v>1969561</v>
      </c>
      <c r="S32" s="30">
        <f t="shared" si="9"/>
        <v>2038134</v>
      </c>
    </row>
    <row r="33" spans="1:19" x14ac:dyDescent="0.3">
      <c r="A33" s="16">
        <f>MAX(A$6:A32)+1</f>
        <v>24</v>
      </c>
      <c r="B33" s="17" t="s">
        <v>17</v>
      </c>
      <c r="C33" s="31">
        <f t="shared" si="10"/>
        <v>434000</v>
      </c>
      <c r="D33" s="31">
        <f t="shared" si="3"/>
        <v>456000</v>
      </c>
      <c r="E33" s="31">
        <f t="shared" si="3"/>
        <v>472000</v>
      </c>
      <c r="F33" s="31">
        <f t="shared" si="3"/>
        <v>489000</v>
      </c>
      <c r="G33" s="31">
        <f t="shared" si="3"/>
        <v>506000</v>
      </c>
      <c r="H33" s="31">
        <f t="shared" si="3"/>
        <v>524000</v>
      </c>
      <c r="L33" s="19" t="s">
        <v>36</v>
      </c>
      <c r="M33" s="15">
        <v>0.92802791780217886</v>
      </c>
      <c r="N33" s="30">
        <f t="shared" si="4"/>
        <v>402764</v>
      </c>
      <c r="O33" s="30">
        <f t="shared" si="5"/>
        <v>423181</v>
      </c>
      <c r="P33" s="30">
        <f t="shared" si="6"/>
        <v>438029</v>
      </c>
      <c r="Q33" s="30">
        <f t="shared" si="7"/>
        <v>453806</v>
      </c>
      <c r="R33" s="30">
        <f t="shared" si="8"/>
        <v>469582</v>
      </c>
      <c r="S33" s="30">
        <f t="shared" si="9"/>
        <v>486287</v>
      </c>
    </row>
    <row r="34" spans="1:19" x14ac:dyDescent="0.3">
      <c r="A34" s="13">
        <f>MAX(A$6:A33)+1</f>
        <v>25</v>
      </c>
      <c r="B34" s="14" t="s">
        <v>18</v>
      </c>
      <c r="C34" s="23">
        <f t="shared" si="10"/>
        <v>105000</v>
      </c>
      <c r="D34" s="23">
        <f t="shared" si="3"/>
        <v>110000</v>
      </c>
      <c r="E34" s="23">
        <f t="shared" si="3"/>
        <v>114000</v>
      </c>
      <c r="F34" s="23">
        <f t="shared" si="3"/>
        <v>118000</v>
      </c>
      <c r="G34" s="23">
        <f t="shared" si="3"/>
        <v>122000</v>
      </c>
      <c r="H34" s="23">
        <f t="shared" si="3"/>
        <v>126000</v>
      </c>
      <c r="L34" s="19" t="s">
        <v>37</v>
      </c>
      <c r="M34" s="15">
        <v>0.89517082239955581</v>
      </c>
      <c r="N34" s="30">
        <f t="shared" si="4"/>
        <v>93993</v>
      </c>
      <c r="O34" s="30">
        <f t="shared" si="5"/>
        <v>98469</v>
      </c>
      <c r="P34" s="30">
        <f t="shared" si="6"/>
        <v>102049</v>
      </c>
      <c r="Q34" s="30">
        <f t="shared" si="7"/>
        <v>105630</v>
      </c>
      <c r="R34" s="30">
        <f t="shared" si="8"/>
        <v>109211</v>
      </c>
      <c r="S34" s="30">
        <f t="shared" si="9"/>
        <v>112792</v>
      </c>
    </row>
    <row r="35" spans="1:19" x14ac:dyDescent="0.3">
      <c r="A35" s="16">
        <f>MAX(A$6:A34)+1</f>
        <v>26</v>
      </c>
      <c r="B35" s="17" t="s">
        <v>19</v>
      </c>
      <c r="C35" s="31">
        <f t="shared" si="10"/>
        <v>209000</v>
      </c>
      <c r="D35" s="31">
        <f t="shared" si="3"/>
        <v>219000</v>
      </c>
      <c r="E35" s="31">
        <f t="shared" si="3"/>
        <v>227000</v>
      </c>
      <c r="F35" s="31">
        <f t="shared" si="3"/>
        <v>235000</v>
      </c>
      <c r="G35" s="31">
        <f t="shared" si="3"/>
        <v>243000</v>
      </c>
      <c r="H35" s="31">
        <f t="shared" si="3"/>
        <v>252000</v>
      </c>
      <c r="L35" s="19" t="s">
        <v>38</v>
      </c>
      <c r="M35" s="15">
        <v>0.77028983671698958</v>
      </c>
      <c r="N35" s="30">
        <f t="shared" si="4"/>
        <v>160991</v>
      </c>
      <c r="O35" s="30">
        <f t="shared" si="5"/>
        <v>168693</v>
      </c>
      <c r="P35" s="30">
        <f t="shared" si="6"/>
        <v>174856</v>
      </c>
      <c r="Q35" s="30">
        <f t="shared" si="7"/>
        <v>181018</v>
      </c>
      <c r="R35" s="30">
        <f t="shared" si="8"/>
        <v>187180</v>
      </c>
      <c r="S35" s="30">
        <f t="shared" si="9"/>
        <v>194113</v>
      </c>
    </row>
    <row r="36" spans="1:19" x14ac:dyDescent="0.3">
      <c r="A36" s="13">
        <f>MAX(A$6:A35)+1</f>
        <v>27</v>
      </c>
      <c r="B36" s="14" t="s">
        <v>20</v>
      </c>
      <c r="C36" s="23">
        <f t="shared" si="10"/>
        <v>5000</v>
      </c>
      <c r="D36" s="23">
        <f t="shared" si="3"/>
        <v>5000</v>
      </c>
      <c r="E36" s="23">
        <f t="shared" si="3"/>
        <v>5000</v>
      </c>
      <c r="F36" s="23">
        <f t="shared" si="3"/>
        <v>5000</v>
      </c>
      <c r="G36" s="23">
        <f t="shared" si="3"/>
        <v>5000</v>
      </c>
      <c r="H36" s="23">
        <f t="shared" si="3"/>
        <v>5000</v>
      </c>
      <c r="L36" s="19" t="s">
        <v>39</v>
      </c>
      <c r="M36" s="15">
        <v>0.4253199349622272</v>
      </c>
      <c r="N36" s="30">
        <f t="shared" si="4"/>
        <v>2127</v>
      </c>
      <c r="O36" s="30">
        <f t="shared" si="5"/>
        <v>2127</v>
      </c>
      <c r="P36" s="30">
        <f t="shared" si="6"/>
        <v>2127</v>
      </c>
      <c r="Q36" s="30">
        <f t="shared" si="7"/>
        <v>2127</v>
      </c>
      <c r="R36" s="30">
        <f t="shared" si="8"/>
        <v>2127</v>
      </c>
      <c r="S36" s="30">
        <f t="shared" si="9"/>
        <v>2127</v>
      </c>
    </row>
    <row r="37" spans="1:19" x14ac:dyDescent="0.3">
      <c r="A37" s="16">
        <f>MAX(A$6:A36)+1</f>
        <v>28</v>
      </c>
      <c r="B37" s="17" t="s">
        <v>21</v>
      </c>
      <c r="C37" s="31">
        <f t="shared" si="10"/>
        <v>1000</v>
      </c>
      <c r="D37" s="31">
        <f t="shared" si="3"/>
        <v>1000</v>
      </c>
      <c r="E37" s="31">
        <f t="shared" si="3"/>
        <v>1000</v>
      </c>
      <c r="F37" s="31">
        <f t="shared" si="3"/>
        <v>1000</v>
      </c>
      <c r="G37" s="31">
        <f t="shared" si="3"/>
        <v>1000</v>
      </c>
      <c r="H37" s="31">
        <f t="shared" si="3"/>
        <v>1000</v>
      </c>
      <c r="L37" s="19" t="s">
        <v>40</v>
      </c>
      <c r="M37" s="15">
        <v>0.9314709552197421</v>
      </c>
      <c r="N37" s="30">
        <f t="shared" si="4"/>
        <v>931</v>
      </c>
      <c r="O37" s="30">
        <f t="shared" si="5"/>
        <v>931</v>
      </c>
      <c r="P37" s="30">
        <f t="shared" si="6"/>
        <v>931</v>
      </c>
      <c r="Q37" s="30">
        <f t="shared" si="7"/>
        <v>931</v>
      </c>
      <c r="R37" s="30">
        <f t="shared" si="8"/>
        <v>931</v>
      </c>
      <c r="S37" s="30">
        <f t="shared" si="9"/>
        <v>931</v>
      </c>
    </row>
    <row r="38" spans="1:19" x14ac:dyDescent="0.3">
      <c r="A38" s="13">
        <f>MAX(A$6:A37)+1</f>
        <v>29</v>
      </c>
      <c r="B38" s="14" t="s">
        <v>22</v>
      </c>
      <c r="C38" s="23">
        <f t="shared" si="10"/>
        <v>0</v>
      </c>
      <c r="D38" s="23">
        <f t="shared" si="3"/>
        <v>0</v>
      </c>
      <c r="E38" s="23">
        <f t="shared" si="3"/>
        <v>0</v>
      </c>
      <c r="F38" s="23">
        <f t="shared" si="3"/>
        <v>0</v>
      </c>
      <c r="G38" s="23">
        <f t="shared" si="3"/>
        <v>0</v>
      </c>
      <c r="H38" s="23">
        <f t="shared" si="3"/>
        <v>0</v>
      </c>
      <c r="L38" s="19" t="s">
        <v>41</v>
      </c>
      <c r="M38" s="15">
        <v>9.9999999999999995E-7</v>
      </c>
      <c r="N38" s="30">
        <f t="shared" si="4"/>
        <v>0</v>
      </c>
      <c r="O38" s="30">
        <f t="shared" si="5"/>
        <v>0</v>
      </c>
      <c r="P38" s="30">
        <f t="shared" si="6"/>
        <v>0</v>
      </c>
      <c r="Q38" s="30">
        <f t="shared" si="7"/>
        <v>0</v>
      </c>
      <c r="R38" s="30">
        <f t="shared" si="8"/>
        <v>0</v>
      </c>
      <c r="S38" s="30">
        <f t="shared" si="9"/>
        <v>0</v>
      </c>
    </row>
    <row r="39" spans="1:19" x14ac:dyDescent="0.3">
      <c r="A39" s="16">
        <f>MAX(A$6:A38)+1</f>
        <v>30</v>
      </c>
      <c r="B39" s="17" t="s">
        <v>23</v>
      </c>
      <c r="C39" s="31">
        <f t="shared" si="10"/>
        <v>63000</v>
      </c>
      <c r="D39" s="31">
        <f t="shared" si="3"/>
        <v>66000</v>
      </c>
      <c r="E39" s="31">
        <f t="shared" si="3"/>
        <v>68000</v>
      </c>
      <c r="F39" s="31">
        <f t="shared" si="3"/>
        <v>70000</v>
      </c>
      <c r="G39" s="31">
        <f t="shared" si="3"/>
        <v>72000</v>
      </c>
      <c r="H39" s="31">
        <f t="shared" si="3"/>
        <v>75000</v>
      </c>
      <c r="L39" s="19" t="s">
        <v>42</v>
      </c>
      <c r="M39" s="15">
        <v>0.77398600146777852</v>
      </c>
      <c r="N39" s="30">
        <f t="shared" si="4"/>
        <v>48761</v>
      </c>
      <c r="O39" s="30">
        <f t="shared" si="5"/>
        <v>51083</v>
      </c>
      <c r="P39" s="30">
        <f t="shared" si="6"/>
        <v>52631</v>
      </c>
      <c r="Q39" s="30">
        <f t="shared" si="7"/>
        <v>54179</v>
      </c>
      <c r="R39" s="30">
        <f t="shared" si="8"/>
        <v>55727</v>
      </c>
      <c r="S39" s="30">
        <f t="shared" si="9"/>
        <v>58049</v>
      </c>
    </row>
    <row r="40" spans="1:19" x14ac:dyDescent="0.3">
      <c r="A40" s="13">
        <f>MAX(A$6:A39)+1</f>
        <v>31</v>
      </c>
      <c r="B40" s="14" t="s">
        <v>24</v>
      </c>
      <c r="C40" s="23">
        <f t="shared" si="10"/>
        <v>0</v>
      </c>
      <c r="D40" s="23">
        <f t="shared" si="3"/>
        <v>0</v>
      </c>
      <c r="E40" s="23">
        <f t="shared" si="3"/>
        <v>0</v>
      </c>
      <c r="F40" s="23">
        <f t="shared" si="3"/>
        <v>0</v>
      </c>
      <c r="G40" s="23">
        <f t="shared" si="3"/>
        <v>0</v>
      </c>
      <c r="H40" s="23">
        <f t="shared" si="3"/>
        <v>0</v>
      </c>
      <c r="L40" s="19" t="s">
        <v>43</v>
      </c>
      <c r="M40" s="15">
        <v>9.9999999999999995E-7</v>
      </c>
      <c r="N40" s="30">
        <f t="shared" si="4"/>
        <v>0</v>
      </c>
      <c r="O40" s="30">
        <f t="shared" si="5"/>
        <v>0</v>
      </c>
      <c r="P40" s="30">
        <f t="shared" si="6"/>
        <v>0</v>
      </c>
      <c r="Q40" s="30">
        <f t="shared" si="7"/>
        <v>0</v>
      </c>
      <c r="R40" s="30">
        <f t="shared" si="8"/>
        <v>0</v>
      </c>
      <c r="S40" s="30">
        <f t="shared" si="9"/>
        <v>0</v>
      </c>
    </row>
    <row r="41" spans="1:19" x14ac:dyDescent="0.3">
      <c r="A41" s="16">
        <f>MAX(A$6:A40)+1</f>
        <v>32</v>
      </c>
      <c r="B41" s="17" t="s">
        <v>25</v>
      </c>
      <c r="C41" s="31">
        <f t="shared" si="10"/>
        <v>0</v>
      </c>
      <c r="D41" s="31">
        <f t="shared" si="3"/>
        <v>0</v>
      </c>
      <c r="E41" s="31">
        <f t="shared" si="3"/>
        <v>0</v>
      </c>
      <c r="F41" s="31">
        <f t="shared" si="3"/>
        <v>0</v>
      </c>
      <c r="G41" s="31">
        <f t="shared" si="3"/>
        <v>0</v>
      </c>
      <c r="H41" s="31">
        <f t="shared" si="3"/>
        <v>0</v>
      </c>
      <c r="L41" s="19" t="s">
        <v>44</v>
      </c>
      <c r="M41" s="15">
        <v>9.9999999999999995E-7</v>
      </c>
      <c r="N41" s="30">
        <f t="shared" si="4"/>
        <v>0</v>
      </c>
      <c r="O41" s="30">
        <f t="shared" si="5"/>
        <v>0</v>
      </c>
      <c r="P41" s="30">
        <f t="shared" si="6"/>
        <v>0</v>
      </c>
      <c r="Q41" s="30">
        <f t="shared" si="7"/>
        <v>0</v>
      </c>
      <c r="R41" s="30">
        <f t="shared" si="8"/>
        <v>0</v>
      </c>
      <c r="S41" s="30">
        <f t="shared" si="9"/>
        <v>0</v>
      </c>
    </row>
    <row r="42" spans="1:19" x14ac:dyDescent="0.3">
      <c r="A42" s="13">
        <f>MAX(A$6:A41)+1</f>
        <v>33</v>
      </c>
      <c r="B42" s="14" t="s">
        <v>26</v>
      </c>
      <c r="C42" s="23">
        <f t="shared" si="10"/>
        <v>183000</v>
      </c>
      <c r="D42" s="23">
        <f t="shared" si="3"/>
        <v>192000</v>
      </c>
      <c r="E42" s="23">
        <f t="shared" si="3"/>
        <v>199000</v>
      </c>
      <c r="F42" s="23">
        <f t="shared" si="3"/>
        <v>206000</v>
      </c>
      <c r="G42" s="23">
        <f t="shared" si="3"/>
        <v>213000</v>
      </c>
      <c r="H42" s="23">
        <f t="shared" si="3"/>
        <v>220000</v>
      </c>
      <c r="L42" s="19" t="s">
        <v>45</v>
      </c>
      <c r="M42" s="15">
        <v>0.88531776700788278</v>
      </c>
      <c r="N42" s="30">
        <f t="shared" si="4"/>
        <v>162013</v>
      </c>
      <c r="O42" s="30">
        <f t="shared" si="5"/>
        <v>169981</v>
      </c>
      <c r="P42" s="30">
        <f t="shared" si="6"/>
        <v>176178</v>
      </c>
      <c r="Q42" s="30">
        <f t="shared" si="7"/>
        <v>182375</v>
      </c>
      <c r="R42" s="30">
        <f t="shared" si="8"/>
        <v>188573</v>
      </c>
      <c r="S42" s="30">
        <f t="shared" si="9"/>
        <v>194770</v>
      </c>
    </row>
    <row r="43" spans="1:19" x14ac:dyDescent="0.3">
      <c r="A43" s="16">
        <f>MAX(A$6:A42)+1</f>
        <v>34</v>
      </c>
      <c r="B43" s="17" t="s">
        <v>27</v>
      </c>
      <c r="C43" s="31">
        <f t="shared" si="10"/>
        <v>2000</v>
      </c>
      <c r="D43" s="31">
        <f t="shared" si="3"/>
        <v>2000</v>
      </c>
      <c r="E43" s="31">
        <f t="shared" si="3"/>
        <v>2000</v>
      </c>
      <c r="F43" s="31">
        <f t="shared" si="3"/>
        <v>2000</v>
      </c>
      <c r="G43" s="31">
        <f t="shared" si="3"/>
        <v>2000</v>
      </c>
      <c r="H43" s="31">
        <f t="shared" si="3"/>
        <v>2000</v>
      </c>
      <c r="L43" s="19" t="s">
        <v>46</v>
      </c>
      <c r="M43" s="15">
        <v>0.55717179208418666</v>
      </c>
      <c r="N43" s="30">
        <f t="shared" si="4"/>
        <v>1114</v>
      </c>
      <c r="O43" s="30">
        <f t="shared" si="5"/>
        <v>1114</v>
      </c>
      <c r="P43" s="30">
        <f t="shared" si="6"/>
        <v>1114</v>
      </c>
      <c r="Q43" s="30">
        <f t="shared" si="7"/>
        <v>1114</v>
      </c>
      <c r="R43" s="30">
        <f t="shared" si="8"/>
        <v>1114</v>
      </c>
      <c r="S43" s="30">
        <f t="shared" si="9"/>
        <v>1114</v>
      </c>
    </row>
    <row r="44" spans="1:19" x14ac:dyDescent="0.3">
      <c r="A44" s="13">
        <f>MAX(A$6:A43)+1</f>
        <v>35</v>
      </c>
      <c r="B44" s="14" t="s">
        <v>28</v>
      </c>
      <c r="C44" s="23">
        <f t="shared" si="10"/>
        <v>59000</v>
      </c>
      <c r="D44" s="23">
        <f t="shared" si="3"/>
        <v>62000</v>
      </c>
      <c r="E44" s="23">
        <f t="shared" si="3"/>
        <v>64000</v>
      </c>
      <c r="F44" s="23">
        <f t="shared" si="3"/>
        <v>66000</v>
      </c>
      <c r="G44" s="23">
        <f t="shared" si="3"/>
        <v>68000</v>
      </c>
      <c r="H44" s="23">
        <f t="shared" si="3"/>
        <v>70000</v>
      </c>
      <c r="L44" s="19" t="s">
        <v>47</v>
      </c>
      <c r="M44" s="15">
        <v>0.96020384529463343</v>
      </c>
      <c r="N44" s="30">
        <f t="shared" si="4"/>
        <v>56652</v>
      </c>
      <c r="O44" s="30">
        <f t="shared" si="5"/>
        <v>59533</v>
      </c>
      <c r="P44" s="30">
        <f t="shared" si="6"/>
        <v>61453</v>
      </c>
      <c r="Q44" s="30">
        <f t="shared" si="7"/>
        <v>63373</v>
      </c>
      <c r="R44" s="30">
        <f t="shared" si="8"/>
        <v>65294</v>
      </c>
      <c r="S44" s="30">
        <f t="shared" si="9"/>
        <v>67214</v>
      </c>
    </row>
    <row r="45" spans="1:19" s="32" customFormat="1" x14ac:dyDescent="0.3">
      <c r="A45" s="25">
        <f>MAX(A$6:A44)+1</f>
        <v>36</v>
      </c>
      <c r="B45" s="26" t="s">
        <v>29</v>
      </c>
      <c r="C45" s="27">
        <f t="shared" ref="C45:H45" si="11">SUM(C29:C44)</f>
        <v>3404000</v>
      </c>
      <c r="D45" s="27">
        <f t="shared" si="11"/>
        <v>3573000</v>
      </c>
      <c r="E45" s="27">
        <f t="shared" si="11"/>
        <v>3698000</v>
      </c>
      <c r="F45" s="27">
        <f t="shared" si="11"/>
        <v>3827000</v>
      </c>
      <c r="G45" s="27">
        <f t="shared" si="11"/>
        <v>3959000</v>
      </c>
      <c r="H45" s="27">
        <f t="shared" si="11"/>
        <v>4097000</v>
      </c>
    </row>
    <row r="46" spans="1:19" x14ac:dyDescent="0.3">
      <c r="A46" s="16"/>
      <c r="B46" s="26"/>
      <c r="C46" s="34"/>
      <c r="D46" s="20"/>
      <c r="E46" s="20"/>
      <c r="F46" s="20"/>
      <c r="G46" s="20"/>
      <c r="H46" s="20"/>
    </row>
    <row r="47" spans="1:19" ht="15.6" x14ac:dyDescent="0.3">
      <c r="A47" s="11"/>
      <c r="B47" s="12" t="s">
        <v>48</v>
      </c>
      <c r="C47" s="12"/>
      <c r="D47" s="12"/>
      <c r="E47" s="12"/>
      <c r="F47" s="12"/>
      <c r="G47" s="12"/>
      <c r="H47" s="12"/>
    </row>
    <row r="48" spans="1:19" x14ac:dyDescent="0.3">
      <c r="A48" s="13">
        <f>MAX(A$6:A47)+1</f>
        <v>37</v>
      </c>
      <c r="B48" s="35" t="s">
        <v>49</v>
      </c>
      <c r="C48" s="22">
        <v>1400</v>
      </c>
      <c r="D48" s="28"/>
      <c r="E48" s="28"/>
      <c r="F48" s="28"/>
      <c r="G48" s="28"/>
      <c r="H48" s="28"/>
    </row>
    <row r="49" spans="1:8" ht="15.6" x14ac:dyDescent="0.3">
      <c r="A49" s="11"/>
      <c r="B49" s="12" t="s">
        <v>50</v>
      </c>
      <c r="C49" s="12"/>
      <c r="D49" s="12"/>
      <c r="E49" s="12"/>
      <c r="F49" s="12"/>
      <c r="G49" s="12"/>
      <c r="H49" s="12"/>
    </row>
    <row r="50" spans="1:8" x14ac:dyDescent="0.3">
      <c r="A50" s="16">
        <f>MAX(A$6:A49)+1</f>
        <v>38</v>
      </c>
      <c r="B50" s="17" t="s">
        <v>13</v>
      </c>
      <c r="C50" s="36">
        <v>138</v>
      </c>
      <c r="D50" s="18"/>
      <c r="E50" s="18"/>
      <c r="F50" s="18"/>
      <c r="G50" s="18"/>
      <c r="H50" s="18"/>
    </row>
    <row r="51" spans="1:8" x14ac:dyDescent="0.3">
      <c r="A51" s="13">
        <f>MAX(A$6:A50)+1</f>
        <v>39</v>
      </c>
      <c r="B51" s="14" t="s">
        <v>14</v>
      </c>
      <c r="C51" s="36">
        <v>47</v>
      </c>
      <c r="D51" s="23"/>
      <c r="E51" s="23"/>
      <c r="F51" s="23"/>
      <c r="G51" s="23"/>
      <c r="H51" s="23"/>
    </row>
    <row r="52" spans="1:8" x14ac:dyDescent="0.3">
      <c r="A52" s="16">
        <f>MAX(A$6:A51)+1</f>
        <v>40</v>
      </c>
      <c r="B52" s="17" t="s">
        <v>15</v>
      </c>
      <c r="C52" s="36">
        <v>147</v>
      </c>
      <c r="D52" s="24"/>
      <c r="E52" s="24"/>
      <c r="F52" s="24"/>
      <c r="G52" s="24"/>
      <c r="H52" s="24"/>
    </row>
    <row r="53" spans="1:8" x14ac:dyDescent="0.3">
      <c r="A53" s="13">
        <f>MAX(A$6:A52)+1</f>
        <v>41</v>
      </c>
      <c r="B53" s="14" t="s">
        <v>16</v>
      </c>
      <c r="C53" s="36">
        <v>1344</v>
      </c>
      <c r="D53" s="23"/>
      <c r="E53" s="23"/>
      <c r="F53" s="23"/>
      <c r="G53" s="23"/>
      <c r="H53" s="23"/>
    </row>
    <row r="54" spans="1:8" x14ac:dyDescent="0.3">
      <c r="A54" s="16">
        <f>MAX(A$6:A53)+1</f>
        <v>42</v>
      </c>
      <c r="B54" s="17" t="s">
        <v>17</v>
      </c>
      <c r="C54" s="36">
        <v>275</v>
      </c>
      <c r="D54" s="24"/>
      <c r="E54" s="24"/>
      <c r="F54" s="24"/>
      <c r="G54" s="24"/>
      <c r="H54" s="24"/>
    </row>
    <row r="55" spans="1:8" x14ac:dyDescent="0.3">
      <c r="A55" s="13">
        <f>MAX(A$6:A54)+1</f>
        <v>43</v>
      </c>
      <c r="B55" s="14" t="s">
        <v>18</v>
      </c>
      <c r="C55" s="36">
        <v>78</v>
      </c>
      <c r="D55" s="23"/>
      <c r="E55" s="23"/>
      <c r="F55" s="23"/>
      <c r="G55" s="23"/>
      <c r="H55" s="23"/>
    </row>
    <row r="56" spans="1:8" x14ac:dyDescent="0.3">
      <c r="A56" s="16">
        <f>MAX(A$6:A55)+1</f>
        <v>44</v>
      </c>
      <c r="B56" s="17" t="s">
        <v>19</v>
      </c>
      <c r="C56" s="36">
        <v>24</v>
      </c>
      <c r="D56" s="24"/>
      <c r="E56" s="24"/>
      <c r="F56" s="24"/>
      <c r="G56" s="24"/>
      <c r="H56" s="24"/>
    </row>
    <row r="57" spans="1:8" x14ac:dyDescent="0.3">
      <c r="A57" s="13">
        <f>MAX(A$6:A56)+1</f>
        <v>45</v>
      </c>
      <c r="B57" s="14" t="s">
        <v>20</v>
      </c>
      <c r="C57" s="36">
        <v>0</v>
      </c>
      <c r="D57" s="23"/>
      <c r="E57" s="23"/>
      <c r="F57" s="23"/>
      <c r="G57" s="23"/>
      <c r="H57" s="23"/>
    </row>
    <row r="58" spans="1:8" x14ac:dyDescent="0.3">
      <c r="A58" s="16">
        <f>MAX(A$6:A57)+1</f>
        <v>46</v>
      </c>
      <c r="B58" s="17" t="s">
        <v>21</v>
      </c>
      <c r="C58" s="36">
        <v>0</v>
      </c>
      <c r="D58" s="24"/>
      <c r="E58" s="24"/>
      <c r="F58" s="24"/>
      <c r="G58" s="24"/>
      <c r="H58" s="24"/>
    </row>
    <row r="59" spans="1:8" x14ac:dyDescent="0.3">
      <c r="A59" s="13">
        <f>MAX(A$6:A58)+1</f>
        <v>47</v>
      </c>
      <c r="B59" s="14" t="s">
        <v>22</v>
      </c>
      <c r="C59" s="36">
        <v>0</v>
      </c>
      <c r="D59" s="23"/>
      <c r="E59" s="23"/>
      <c r="F59" s="23"/>
      <c r="G59" s="23"/>
      <c r="H59" s="23"/>
    </row>
    <row r="60" spans="1:8" x14ac:dyDescent="0.3">
      <c r="A60" s="16">
        <f>MAX(A$6:A59)+1</f>
        <v>48</v>
      </c>
      <c r="B60" s="17" t="s">
        <v>23</v>
      </c>
      <c r="C60" s="36">
        <v>43</v>
      </c>
      <c r="D60" s="24"/>
      <c r="E60" s="24"/>
      <c r="F60" s="24"/>
      <c r="G60" s="24"/>
      <c r="H60" s="24"/>
    </row>
    <row r="61" spans="1:8" x14ac:dyDescent="0.3">
      <c r="A61" s="13">
        <f>MAX(A$6:A60)+1</f>
        <v>49</v>
      </c>
      <c r="B61" s="14" t="s">
        <v>24</v>
      </c>
      <c r="C61" s="36">
        <v>0</v>
      </c>
      <c r="D61" s="23"/>
      <c r="E61" s="23"/>
      <c r="F61" s="23"/>
      <c r="G61" s="23"/>
      <c r="H61" s="23"/>
    </row>
    <row r="62" spans="1:8" x14ac:dyDescent="0.3">
      <c r="A62" s="16">
        <f>MAX(A$6:A61)+1</f>
        <v>50</v>
      </c>
      <c r="B62" s="17" t="s">
        <v>25</v>
      </c>
      <c r="C62" s="36">
        <v>0</v>
      </c>
      <c r="D62" s="24"/>
      <c r="E62" s="24"/>
      <c r="F62" s="24"/>
      <c r="G62" s="24"/>
      <c r="H62" s="24"/>
    </row>
    <row r="63" spans="1:8" x14ac:dyDescent="0.3">
      <c r="A63" s="13">
        <f>MAX(A$6:A62)+1</f>
        <v>51</v>
      </c>
      <c r="B63" s="14" t="s">
        <v>26</v>
      </c>
      <c r="C63" s="36">
        <v>186</v>
      </c>
      <c r="D63" s="23"/>
      <c r="E63" s="23"/>
      <c r="F63" s="23"/>
      <c r="G63" s="23"/>
      <c r="H63" s="23"/>
    </row>
    <row r="64" spans="1:8" x14ac:dyDescent="0.3">
      <c r="A64" s="16">
        <f>MAX(A$6:A63)+1</f>
        <v>52</v>
      </c>
      <c r="B64" s="17" t="s">
        <v>27</v>
      </c>
      <c r="C64" s="36">
        <v>2</v>
      </c>
      <c r="D64" s="24"/>
      <c r="E64" s="24"/>
      <c r="F64" s="24"/>
      <c r="G64" s="24"/>
      <c r="H64" s="24"/>
    </row>
    <row r="65" spans="1:19" x14ac:dyDescent="0.3">
      <c r="A65" s="13">
        <f>MAX(A$6:A64)+1</f>
        <v>53</v>
      </c>
      <c r="B65" s="14" t="s">
        <v>28</v>
      </c>
      <c r="C65" s="36">
        <v>1</v>
      </c>
      <c r="D65" s="23"/>
      <c r="E65" s="23"/>
      <c r="F65" s="23"/>
      <c r="G65" s="23"/>
      <c r="H65" s="23"/>
    </row>
    <row r="66" spans="1:19" s="32" customFormat="1" x14ac:dyDescent="0.3">
      <c r="A66" s="25">
        <f>MAX(A$6:A65)+1</f>
        <v>54</v>
      </c>
      <c r="B66" s="26" t="s">
        <v>29</v>
      </c>
      <c r="C66" s="37">
        <f>SUM(C50:C65)</f>
        <v>2285</v>
      </c>
      <c r="D66" s="37">
        <f t="shared" ref="C66:H66" si="12">SUM(D50:D65)</f>
        <v>0</v>
      </c>
      <c r="E66" s="37">
        <f t="shared" si="12"/>
        <v>0</v>
      </c>
      <c r="F66" s="37">
        <f t="shared" si="12"/>
        <v>0</v>
      </c>
      <c r="G66" s="37">
        <f t="shared" si="12"/>
        <v>0</v>
      </c>
      <c r="H66" s="37">
        <f t="shared" si="12"/>
        <v>0</v>
      </c>
    </row>
    <row r="67" spans="1:19" ht="15.6" x14ac:dyDescent="0.3">
      <c r="A67" s="11"/>
      <c r="B67" s="12" t="s">
        <v>30</v>
      </c>
      <c r="C67" s="12"/>
      <c r="D67" s="12"/>
      <c r="E67" s="12"/>
      <c r="F67" s="12"/>
      <c r="G67" s="12"/>
      <c r="H67" s="12"/>
      <c r="M67" t="s">
        <v>51</v>
      </c>
    </row>
    <row r="68" spans="1:19" x14ac:dyDescent="0.3">
      <c r="A68" s="13"/>
      <c r="B68" s="14" t="s">
        <v>31</v>
      </c>
      <c r="C68" s="28"/>
      <c r="D68" s="28"/>
      <c r="E68" s="28"/>
      <c r="F68" s="28"/>
      <c r="G68" s="28"/>
      <c r="H68" s="28"/>
    </row>
    <row r="69" spans="1:19" x14ac:dyDescent="0.3">
      <c r="A69" s="16">
        <f>MAX(A$6:A68)+1</f>
        <v>55</v>
      </c>
      <c r="B69" s="17" t="s">
        <v>13</v>
      </c>
      <c r="C69" s="50">
        <f t="shared" ref="C69:C84" si="13">+C50*C$48</f>
        <v>193200</v>
      </c>
      <c r="D69" s="29"/>
      <c r="E69" s="29"/>
      <c r="F69" s="29"/>
      <c r="G69" s="29"/>
      <c r="H69" s="29"/>
      <c r="M69" s="15">
        <v>1</v>
      </c>
      <c r="N69" s="30">
        <f t="shared" ref="N69:N84" si="14">+C69*$M69</f>
        <v>193200</v>
      </c>
      <c r="O69" s="30">
        <f t="shared" ref="O69:O84" si="15">+D69*$M69</f>
        <v>0</v>
      </c>
      <c r="P69" s="30">
        <f t="shared" ref="P69:P84" si="16">+E69*$M69</f>
        <v>0</v>
      </c>
      <c r="Q69" s="30">
        <f t="shared" ref="Q69:Q84" si="17">+F69*$M69</f>
        <v>0</v>
      </c>
      <c r="R69" s="30">
        <f t="shared" ref="R69:R84" si="18">+G69*$M69</f>
        <v>0</v>
      </c>
      <c r="S69" s="30">
        <f t="shared" ref="S69:S84" si="19">+H69*$M69</f>
        <v>0</v>
      </c>
    </row>
    <row r="70" spans="1:19" x14ac:dyDescent="0.3">
      <c r="A70" s="13">
        <f>MAX(A$6:A69)+1</f>
        <v>56</v>
      </c>
      <c r="B70" s="14" t="s">
        <v>14</v>
      </c>
      <c r="C70" s="48">
        <f t="shared" si="13"/>
        <v>65800</v>
      </c>
      <c r="D70" s="23"/>
      <c r="E70" s="23"/>
      <c r="F70" s="23"/>
      <c r="G70" s="23"/>
      <c r="H70" s="23"/>
      <c r="M70" s="15">
        <v>1</v>
      </c>
      <c r="N70" s="30">
        <f t="shared" si="14"/>
        <v>65800</v>
      </c>
      <c r="O70" s="30">
        <f t="shared" si="15"/>
        <v>0</v>
      </c>
      <c r="P70" s="30">
        <f t="shared" si="16"/>
        <v>0</v>
      </c>
      <c r="Q70" s="30">
        <f t="shared" si="17"/>
        <v>0</v>
      </c>
      <c r="R70" s="30">
        <f t="shared" si="18"/>
        <v>0</v>
      </c>
      <c r="S70" s="30">
        <f t="shared" si="19"/>
        <v>0</v>
      </c>
    </row>
    <row r="71" spans="1:19" x14ac:dyDescent="0.3">
      <c r="A71" s="16">
        <f>MAX(A$6:A70)+1</f>
        <v>57</v>
      </c>
      <c r="B71" s="17" t="s">
        <v>15</v>
      </c>
      <c r="C71" s="48">
        <f t="shared" si="13"/>
        <v>205800</v>
      </c>
      <c r="D71" s="31"/>
      <c r="E71" s="31"/>
      <c r="F71" s="31"/>
      <c r="G71" s="31"/>
      <c r="H71" s="31"/>
      <c r="M71" s="15">
        <v>1</v>
      </c>
      <c r="N71" s="30">
        <f t="shared" si="14"/>
        <v>205800</v>
      </c>
      <c r="O71" s="30">
        <f t="shared" si="15"/>
        <v>0</v>
      </c>
      <c r="P71" s="30">
        <f t="shared" si="16"/>
        <v>0</v>
      </c>
      <c r="Q71" s="30">
        <f t="shared" si="17"/>
        <v>0</v>
      </c>
      <c r="R71" s="30">
        <f t="shared" si="18"/>
        <v>0</v>
      </c>
      <c r="S71" s="30">
        <f t="shared" si="19"/>
        <v>0</v>
      </c>
    </row>
    <row r="72" spans="1:19" x14ac:dyDescent="0.3">
      <c r="A72" s="13">
        <f>MAX(A$6:A71)+1</f>
        <v>58</v>
      </c>
      <c r="B72" s="14" t="s">
        <v>16</v>
      </c>
      <c r="C72" s="48">
        <f t="shared" si="13"/>
        <v>1881600</v>
      </c>
      <c r="D72" s="23"/>
      <c r="E72" s="23"/>
      <c r="F72" s="23"/>
      <c r="G72" s="23"/>
      <c r="H72" s="23"/>
      <c r="M72" s="15">
        <v>1</v>
      </c>
      <c r="N72" s="30">
        <f t="shared" si="14"/>
        <v>1881600</v>
      </c>
      <c r="O72" s="30">
        <f t="shared" si="15"/>
        <v>0</v>
      </c>
      <c r="P72" s="30">
        <f t="shared" si="16"/>
        <v>0</v>
      </c>
      <c r="Q72" s="30">
        <f t="shared" si="17"/>
        <v>0</v>
      </c>
      <c r="R72" s="30">
        <f t="shared" si="18"/>
        <v>0</v>
      </c>
      <c r="S72" s="30">
        <f t="shared" si="19"/>
        <v>0</v>
      </c>
    </row>
    <row r="73" spans="1:19" x14ac:dyDescent="0.3">
      <c r="A73" s="16">
        <f>MAX(A$6:A72)+1</f>
        <v>59</v>
      </c>
      <c r="B73" s="17" t="s">
        <v>17</v>
      </c>
      <c r="C73" s="49">
        <f t="shared" si="13"/>
        <v>385000</v>
      </c>
      <c r="D73" s="31"/>
      <c r="E73" s="31"/>
      <c r="F73" s="31"/>
      <c r="G73" s="31"/>
      <c r="H73" s="31"/>
      <c r="M73" s="15">
        <v>1</v>
      </c>
      <c r="N73" s="30">
        <f t="shared" si="14"/>
        <v>385000</v>
      </c>
      <c r="O73" s="30">
        <f t="shared" si="15"/>
        <v>0</v>
      </c>
      <c r="P73" s="30">
        <f t="shared" si="16"/>
        <v>0</v>
      </c>
      <c r="Q73" s="30">
        <f t="shared" si="17"/>
        <v>0</v>
      </c>
      <c r="R73" s="30">
        <f t="shared" si="18"/>
        <v>0</v>
      </c>
      <c r="S73" s="30">
        <f t="shared" si="19"/>
        <v>0</v>
      </c>
    </row>
    <row r="74" spans="1:19" x14ac:dyDescent="0.3">
      <c r="A74" s="13">
        <f>MAX(A$6:A73)+1</f>
        <v>60</v>
      </c>
      <c r="B74" s="14" t="s">
        <v>18</v>
      </c>
      <c r="C74" s="48">
        <f t="shared" si="13"/>
        <v>109200</v>
      </c>
      <c r="D74" s="23"/>
      <c r="E74" s="23"/>
      <c r="F74" s="23"/>
      <c r="G74" s="23"/>
      <c r="H74" s="23"/>
      <c r="M74" s="15">
        <v>1</v>
      </c>
      <c r="N74" s="30">
        <f t="shared" si="14"/>
        <v>109200</v>
      </c>
      <c r="O74" s="30">
        <f t="shared" si="15"/>
        <v>0</v>
      </c>
      <c r="P74" s="30">
        <f t="shared" si="16"/>
        <v>0</v>
      </c>
      <c r="Q74" s="30">
        <f t="shared" si="17"/>
        <v>0</v>
      </c>
      <c r="R74" s="30">
        <f t="shared" si="18"/>
        <v>0</v>
      </c>
      <c r="S74" s="30">
        <f t="shared" si="19"/>
        <v>0</v>
      </c>
    </row>
    <row r="75" spans="1:19" x14ac:dyDescent="0.3">
      <c r="A75" s="16">
        <f>MAX(A$6:A74)+1</f>
        <v>61</v>
      </c>
      <c r="B75" s="17" t="s">
        <v>19</v>
      </c>
      <c r="C75" s="51">
        <f t="shared" si="13"/>
        <v>33600</v>
      </c>
      <c r="D75" s="31"/>
      <c r="E75" s="31"/>
      <c r="F75" s="31"/>
      <c r="G75" s="31"/>
      <c r="H75" s="31"/>
      <c r="M75" s="15">
        <v>1</v>
      </c>
      <c r="N75" s="30">
        <f t="shared" si="14"/>
        <v>33600</v>
      </c>
      <c r="O75" s="30">
        <f t="shared" si="15"/>
        <v>0</v>
      </c>
      <c r="P75" s="30">
        <f t="shared" si="16"/>
        <v>0</v>
      </c>
      <c r="Q75" s="30">
        <f t="shared" si="17"/>
        <v>0</v>
      </c>
      <c r="R75" s="30">
        <f t="shared" si="18"/>
        <v>0</v>
      </c>
      <c r="S75" s="30">
        <f t="shared" si="19"/>
        <v>0</v>
      </c>
    </row>
    <row r="76" spans="1:19" x14ac:dyDescent="0.3">
      <c r="A76" s="13">
        <f>MAX(A$6:A75)+1</f>
        <v>62</v>
      </c>
      <c r="B76" s="14" t="s">
        <v>20</v>
      </c>
      <c r="C76" s="23">
        <f t="shared" si="13"/>
        <v>0</v>
      </c>
      <c r="D76" s="23"/>
      <c r="E76" s="23"/>
      <c r="F76" s="23"/>
      <c r="G76" s="23"/>
      <c r="H76" s="23"/>
      <c r="M76" s="15">
        <v>1</v>
      </c>
      <c r="N76" s="30">
        <f t="shared" si="14"/>
        <v>0</v>
      </c>
      <c r="O76" s="30">
        <f t="shared" si="15"/>
        <v>0</v>
      </c>
      <c r="P76" s="30">
        <f t="shared" si="16"/>
        <v>0</v>
      </c>
      <c r="Q76" s="30">
        <f t="shared" si="17"/>
        <v>0</v>
      </c>
      <c r="R76" s="30">
        <f t="shared" si="18"/>
        <v>0</v>
      </c>
      <c r="S76" s="30">
        <f t="shared" si="19"/>
        <v>0</v>
      </c>
    </row>
    <row r="77" spans="1:19" x14ac:dyDescent="0.3">
      <c r="A77" s="16">
        <f>MAX(A$6:A76)+1</f>
        <v>63</v>
      </c>
      <c r="B77" s="17" t="s">
        <v>21</v>
      </c>
      <c r="C77" s="31">
        <f t="shared" si="13"/>
        <v>0</v>
      </c>
      <c r="D77" s="31"/>
      <c r="E77" s="31"/>
      <c r="F77" s="31"/>
      <c r="G77" s="31"/>
      <c r="H77" s="31"/>
      <c r="M77" s="15">
        <v>1</v>
      </c>
      <c r="N77" s="30">
        <f t="shared" si="14"/>
        <v>0</v>
      </c>
      <c r="O77" s="30">
        <f t="shared" si="15"/>
        <v>0</v>
      </c>
      <c r="P77" s="30">
        <f t="shared" si="16"/>
        <v>0</v>
      </c>
      <c r="Q77" s="30">
        <f t="shared" si="17"/>
        <v>0</v>
      </c>
      <c r="R77" s="30">
        <f t="shared" si="18"/>
        <v>0</v>
      </c>
      <c r="S77" s="30">
        <f t="shared" si="19"/>
        <v>0</v>
      </c>
    </row>
    <row r="78" spans="1:19" x14ac:dyDescent="0.3">
      <c r="A78" s="13">
        <f>MAX(A$6:A77)+1</f>
        <v>64</v>
      </c>
      <c r="B78" s="14" t="s">
        <v>22</v>
      </c>
      <c r="C78" s="23">
        <f t="shared" si="13"/>
        <v>0</v>
      </c>
      <c r="D78" s="23"/>
      <c r="E78" s="23"/>
      <c r="F78" s="23"/>
      <c r="G78" s="23"/>
      <c r="H78" s="23"/>
      <c r="M78" s="15">
        <v>1</v>
      </c>
      <c r="N78" s="30">
        <f t="shared" si="14"/>
        <v>0</v>
      </c>
      <c r="O78" s="30">
        <f t="shared" si="15"/>
        <v>0</v>
      </c>
      <c r="P78" s="30">
        <f t="shared" si="16"/>
        <v>0</v>
      </c>
      <c r="Q78" s="30">
        <f t="shared" si="17"/>
        <v>0</v>
      </c>
      <c r="R78" s="30">
        <f t="shared" si="18"/>
        <v>0</v>
      </c>
      <c r="S78" s="30">
        <f t="shared" si="19"/>
        <v>0</v>
      </c>
    </row>
    <row r="79" spans="1:19" x14ac:dyDescent="0.3">
      <c r="A79" s="16">
        <f>MAX(A$6:A78)+1</f>
        <v>65</v>
      </c>
      <c r="B79" s="17" t="s">
        <v>23</v>
      </c>
      <c r="C79" s="51">
        <f t="shared" si="13"/>
        <v>60200</v>
      </c>
      <c r="D79" s="31"/>
      <c r="E79" s="31"/>
      <c r="F79" s="31"/>
      <c r="G79" s="31"/>
      <c r="H79" s="31"/>
      <c r="M79" s="15">
        <v>1</v>
      </c>
      <c r="N79" s="30">
        <f t="shared" si="14"/>
        <v>60200</v>
      </c>
      <c r="O79" s="30">
        <f t="shared" si="15"/>
        <v>0</v>
      </c>
      <c r="P79" s="30">
        <f t="shared" si="16"/>
        <v>0</v>
      </c>
      <c r="Q79" s="30">
        <f t="shared" si="17"/>
        <v>0</v>
      </c>
      <c r="R79" s="30">
        <f t="shared" si="18"/>
        <v>0</v>
      </c>
      <c r="S79" s="30">
        <f t="shared" si="19"/>
        <v>0</v>
      </c>
    </row>
    <row r="80" spans="1:19" x14ac:dyDescent="0.3">
      <c r="A80" s="13">
        <f>MAX(A$6:A79)+1</f>
        <v>66</v>
      </c>
      <c r="B80" s="14" t="s">
        <v>24</v>
      </c>
      <c r="C80" s="23">
        <f t="shared" si="13"/>
        <v>0</v>
      </c>
      <c r="D80" s="23"/>
      <c r="E80" s="23"/>
      <c r="F80" s="23"/>
      <c r="G80" s="23"/>
      <c r="H80" s="23"/>
      <c r="M80" s="15">
        <v>1</v>
      </c>
      <c r="N80" s="30">
        <f t="shared" si="14"/>
        <v>0</v>
      </c>
      <c r="O80" s="30">
        <f t="shared" si="15"/>
        <v>0</v>
      </c>
      <c r="P80" s="30">
        <f t="shared" si="16"/>
        <v>0</v>
      </c>
      <c r="Q80" s="30">
        <f t="shared" si="17"/>
        <v>0</v>
      </c>
      <c r="R80" s="30">
        <f t="shared" si="18"/>
        <v>0</v>
      </c>
      <c r="S80" s="30">
        <f t="shared" si="19"/>
        <v>0</v>
      </c>
    </row>
    <row r="81" spans="1:19" x14ac:dyDescent="0.3">
      <c r="A81" s="16">
        <f>MAX(A$6:A80)+1</f>
        <v>67</v>
      </c>
      <c r="B81" s="17" t="s">
        <v>25</v>
      </c>
      <c r="C81" s="31">
        <f t="shared" si="13"/>
        <v>0</v>
      </c>
      <c r="D81" s="31"/>
      <c r="E81" s="31"/>
      <c r="F81" s="31"/>
      <c r="G81" s="31"/>
      <c r="H81" s="31"/>
      <c r="M81" s="15">
        <v>1</v>
      </c>
      <c r="N81" s="30">
        <f t="shared" si="14"/>
        <v>0</v>
      </c>
      <c r="O81" s="30">
        <f t="shared" si="15"/>
        <v>0</v>
      </c>
      <c r="P81" s="30">
        <f t="shared" si="16"/>
        <v>0</v>
      </c>
      <c r="Q81" s="30">
        <f t="shared" si="17"/>
        <v>0</v>
      </c>
      <c r="R81" s="30">
        <f t="shared" si="18"/>
        <v>0</v>
      </c>
      <c r="S81" s="30">
        <f t="shared" si="19"/>
        <v>0</v>
      </c>
    </row>
    <row r="82" spans="1:19" x14ac:dyDescent="0.3">
      <c r="A82" s="13">
        <f>MAX(A$6:A81)+1</f>
        <v>68</v>
      </c>
      <c r="B82" s="14" t="s">
        <v>26</v>
      </c>
      <c r="C82" s="52">
        <f t="shared" si="13"/>
        <v>260400</v>
      </c>
      <c r="D82" s="23"/>
      <c r="E82" s="23"/>
      <c r="F82" s="23"/>
      <c r="G82" s="23"/>
      <c r="H82" s="23"/>
      <c r="M82" s="15">
        <v>1</v>
      </c>
      <c r="N82" s="30">
        <f t="shared" si="14"/>
        <v>260400</v>
      </c>
      <c r="O82" s="30">
        <f t="shared" si="15"/>
        <v>0</v>
      </c>
      <c r="P82" s="30">
        <f t="shared" si="16"/>
        <v>0</v>
      </c>
      <c r="Q82" s="30">
        <f t="shared" si="17"/>
        <v>0</v>
      </c>
      <c r="R82" s="30">
        <f t="shared" si="18"/>
        <v>0</v>
      </c>
      <c r="S82" s="30">
        <f t="shared" si="19"/>
        <v>0</v>
      </c>
    </row>
    <row r="83" spans="1:19" x14ac:dyDescent="0.3">
      <c r="A83" s="16">
        <f>MAX(A$6:A82)+1</f>
        <v>69</v>
      </c>
      <c r="B83" s="17" t="s">
        <v>27</v>
      </c>
      <c r="C83" s="51">
        <f t="shared" si="13"/>
        <v>2800</v>
      </c>
      <c r="D83" s="31"/>
      <c r="E83" s="31"/>
      <c r="F83" s="31"/>
      <c r="G83" s="31"/>
      <c r="H83" s="31"/>
      <c r="M83" s="15">
        <v>1</v>
      </c>
      <c r="N83" s="30">
        <f t="shared" si="14"/>
        <v>2800</v>
      </c>
      <c r="O83" s="30">
        <f t="shared" si="15"/>
        <v>0</v>
      </c>
      <c r="P83" s="30">
        <f t="shared" si="16"/>
        <v>0</v>
      </c>
      <c r="Q83" s="30">
        <f t="shared" si="17"/>
        <v>0</v>
      </c>
      <c r="R83" s="30">
        <f t="shared" si="18"/>
        <v>0</v>
      </c>
      <c r="S83" s="30">
        <f t="shared" si="19"/>
        <v>0</v>
      </c>
    </row>
    <row r="84" spans="1:19" x14ac:dyDescent="0.3">
      <c r="A84" s="13">
        <f>MAX(A$6:A83)+1</f>
        <v>70</v>
      </c>
      <c r="B84" s="14" t="s">
        <v>28</v>
      </c>
      <c r="C84" s="52">
        <f t="shared" si="13"/>
        <v>1400</v>
      </c>
      <c r="D84" s="23"/>
      <c r="E84" s="23"/>
      <c r="F84" s="23"/>
      <c r="G84" s="23"/>
      <c r="H84" s="23"/>
      <c r="M84" s="15">
        <v>1</v>
      </c>
      <c r="N84" s="30">
        <f t="shared" si="14"/>
        <v>1400</v>
      </c>
      <c r="O84" s="30">
        <f t="shared" si="15"/>
        <v>0</v>
      </c>
      <c r="P84" s="30">
        <f t="shared" si="16"/>
        <v>0</v>
      </c>
      <c r="Q84" s="30">
        <f t="shared" si="17"/>
        <v>0</v>
      </c>
      <c r="R84" s="30">
        <f t="shared" si="18"/>
        <v>0</v>
      </c>
      <c r="S84" s="30">
        <f t="shared" si="19"/>
        <v>0</v>
      </c>
    </row>
    <row r="85" spans="1:19" s="32" customFormat="1" x14ac:dyDescent="0.3">
      <c r="A85" s="25">
        <f>MAX(A$6:A84)+1</f>
        <v>71</v>
      </c>
      <c r="B85" s="26" t="s">
        <v>29</v>
      </c>
      <c r="C85" s="27">
        <f>SUM(C69:C84)</f>
        <v>3199000</v>
      </c>
      <c r="D85" s="27"/>
      <c r="E85" s="27"/>
      <c r="F85" s="27"/>
      <c r="G85" s="27"/>
      <c r="H85" s="27"/>
      <c r="J85" s="53">
        <f>SUM(C70:C74)</f>
        <v>2647400</v>
      </c>
    </row>
    <row r="86" spans="1:19" x14ac:dyDescent="0.3">
      <c r="A86" s="16"/>
      <c r="B86" s="26"/>
      <c r="C86" s="20"/>
      <c r="D86" s="20"/>
      <c r="E86" s="20"/>
      <c r="F86" s="20"/>
      <c r="G86" s="20"/>
      <c r="H86" s="20"/>
    </row>
    <row r="87" spans="1:19" ht="15.6" x14ac:dyDescent="0.3">
      <c r="A87" s="9"/>
      <c r="B87" s="10" t="s">
        <v>52</v>
      </c>
      <c r="C87" s="10"/>
      <c r="D87" s="10"/>
      <c r="E87" s="10"/>
      <c r="F87" s="10"/>
      <c r="G87" s="10"/>
      <c r="H87" s="10"/>
    </row>
    <row r="88" spans="1:19" ht="15.6" x14ac:dyDescent="0.3">
      <c r="A88" s="11"/>
      <c r="B88" s="12" t="s">
        <v>53</v>
      </c>
      <c r="C88" s="12"/>
      <c r="D88" s="12"/>
      <c r="E88" s="12"/>
      <c r="F88" s="12"/>
      <c r="G88" s="12"/>
      <c r="H88" s="12"/>
    </row>
    <row r="89" spans="1:19" x14ac:dyDescent="0.3">
      <c r="A89" s="16">
        <f>MAX(A$6:A88)+1</f>
        <v>72</v>
      </c>
      <c r="B89" s="17" t="s">
        <v>13</v>
      </c>
      <c r="C89" s="29">
        <f t="shared" ref="C89:H100" si="20">+C29+C69</f>
        <v>399200</v>
      </c>
      <c r="D89" s="29">
        <f t="shared" si="20"/>
        <v>216000</v>
      </c>
      <c r="E89" s="29">
        <f t="shared" si="20"/>
        <v>224000</v>
      </c>
      <c r="F89" s="29">
        <f t="shared" si="20"/>
        <v>232000</v>
      </c>
      <c r="G89" s="29">
        <f t="shared" si="20"/>
        <v>240000</v>
      </c>
      <c r="H89" s="29">
        <f t="shared" si="20"/>
        <v>248000</v>
      </c>
      <c r="L89" s="38" t="str">
        <f t="shared" ref="L89:L104" si="21">+B89</f>
        <v>PWD - Human Resources and Administration</v>
      </c>
      <c r="N89" s="30">
        <f t="shared" ref="N89:S99" si="22">+N69+N29</f>
        <v>399200</v>
      </c>
      <c r="O89" s="30">
        <f t="shared" si="22"/>
        <v>216000</v>
      </c>
      <c r="P89" s="30">
        <f t="shared" si="22"/>
        <v>224000</v>
      </c>
      <c r="Q89" s="30">
        <f t="shared" si="22"/>
        <v>232000</v>
      </c>
      <c r="R89" s="30">
        <f t="shared" si="22"/>
        <v>240000</v>
      </c>
      <c r="S89" s="30">
        <f t="shared" si="22"/>
        <v>248000</v>
      </c>
    </row>
    <row r="90" spans="1:19" x14ac:dyDescent="0.3">
      <c r="A90" s="13">
        <f>MAX(A$6:A89)+1</f>
        <v>73</v>
      </c>
      <c r="B90" s="14" t="s">
        <v>14</v>
      </c>
      <c r="C90" s="23">
        <f t="shared" si="20"/>
        <v>205800</v>
      </c>
      <c r="D90" s="23">
        <f t="shared" si="20"/>
        <v>147000</v>
      </c>
      <c r="E90" s="23">
        <f t="shared" si="20"/>
        <v>152000</v>
      </c>
      <c r="F90" s="23">
        <f t="shared" si="20"/>
        <v>157000</v>
      </c>
      <c r="G90" s="23">
        <f t="shared" si="20"/>
        <v>162000</v>
      </c>
      <c r="H90" s="23">
        <f t="shared" si="20"/>
        <v>168000</v>
      </c>
      <c r="L90" s="38" t="str">
        <f t="shared" si="21"/>
        <v>PWD - Finance</v>
      </c>
      <c r="N90" s="39">
        <f t="shared" si="22"/>
        <v>166345</v>
      </c>
      <c r="O90" s="39">
        <f t="shared" si="22"/>
        <v>105572</v>
      </c>
      <c r="P90" s="39">
        <f t="shared" si="22"/>
        <v>109163</v>
      </c>
      <c r="Q90" s="39">
        <f t="shared" si="22"/>
        <v>112754</v>
      </c>
      <c r="R90" s="39">
        <f t="shared" si="22"/>
        <v>116344</v>
      </c>
      <c r="S90" s="39">
        <f t="shared" si="22"/>
        <v>120653</v>
      </c>
    </row>
    <row r="91" spans="1:19" x14ac:dyDescent="0.3">
      <c r="A91" s="16">
        <f>MAX(A$6:A90)+1</f>
        <v>74</v>
      </c>
      <c r="B91" s="17" t="s">
        <v>15</v>
      </c>
      <c r="C91" s="31">
        <f t="shared" si="20"/>
        <v>426800</v>
      </c>
      <c r="D91" s="31">
        <f t="shared" si="20"/>
        <v>232000</v>
      </c>
      <c r="E91" s="31">
        <f t="shared" si="20"/>
        <v>240000</v>
      </c>
      <c r="F91" s="31">
        <f t="shared" si="20"/>
        <v>248000</v>
      </c>
      <c r="G91" s="31">
        <f t="shared" si="20"/>
        <v>257000</v>
      </c>
      <c r="H91" s="31">
        <f t="shared" si="20"/>
        <v>266000</v>
      </c>
      <c r="L91" s="38" t="str">
        <f t="shared" si="21"/>
        <v>PWD - Construction and Engineering</v>
      </c>
      <c r="N91" s="39">
        <f t="shared" si="22"/>
        <v>402951</v>
      </c>
      <c r="O91" s="39">
        <f t="shared" si="22"/>
        <v>206964</v>
      </c>
      <c r="P91" s="39">
        <f t="shared" si="22"/>
        <v>214100</v>
      </c>
      <c r="Q91" s="39">
        <f t="shared" si="22"/>
        <v>221237</v>
      </c>
      <c r="R91" s="39">
        <f t="shared" si="22"/>
        <v>229266</v>
      </c>
      <c r="S91" s="39">
        <f t="shared" si="22"/>
        <v>237294</v>
      </c>
    </row>
    <row r="92" spans="1:19" x14ac:dyDescent="0.3">
      <c r="A92" s="13">
        <f>MAX(A$6:A91)+1</f>
        <v>75</v>
      </c>
      <c r="B92" s="14" t="s">
        <v>16</v>
      </c>
      <c r="C92" s="23">
        <f t="shared" si="20"/>
        <v>3657600</v>
      </c>
      <c r="D92" s="23">
        <f t="shared" si="20"/>
        <v>1865000</v>
      </c>
      <c r="E92" s="23">
        <f t="shared" si="20"/>
        <v>1930000</v>
      </c>
      <c r="F92" s="23">
        <f t="shared" si="20"/>
        <v>1998000</v>
      </c>
      <c r="G92" s="23">
        <f t="shared" si="20"/>
        <v>2068000</v>
      </c>
      <c r="H92" s="23">
        <f t="shared" si="20"/>
        <v>2140000</v>
      </c>
      <c r="L92" s="38" t="str">
        <f t="shared" si="21"/>
        <v>PWD - Operations</v>
      </c>
      <c r="N92" s="39">
        <f t="shared" si="22"/>
        <v>3573061</v>
      </c>
      <c r="O92" s="39">
        <f t="shared" si="22"/>
        <v>1776224</v>
      </c>
      <c r="P92" s="39">
        <f t="shared" si="22"/>
        <v>1838130</v>
      </c>
      <c r="Q92" s="39">
        <f t="shared" si="22"/>
        <v>1902894</v>
      </c>
      <c r="R92" s="39">
        <f t="shared" si="22"/>
        <v>1969561</v>
      </c>
      <c r="S92" s="39">
        <f t="shared" si="22"/>
        <v>2038134</v>
      </c>
    </row>
    <row r="93" spans="1:19" x14ac:dyDescent="0.3">
      <c r="A93" s="16">
        <f>MAX(A$6:A92)+1</f>
        <v>76</v>
      </c>
      <c r="B93" s="17" t="s">
        <v>17</v>
      </c>
      <c r="C93" s="31">
        <f t="shared" si="20"/>
        <v>819000</v>
      </c>
      <c r="D93" s="31">
        <f t="shared" si="20"/>
        <v>456000</v>
      </c>
      <c r="E93" s="31">
        <f t="shared" si="20"/>
        <v>472000</v>
      </c>
      <c r="F93" s="31">
        <f t="shared" si="20"/>
        <v>489000</v>
      </c>
      <c r="G93" s="31">
        <f t="shared" si="20"/>
        <v>506000</v>
      </c>
      <c r="H93" s="31">
        <f t="shared" si="20"/>
        <v>524000</v>
      </c>
      <c r="L93" s="38" t="str">
        <f t="shared" si="21"/>
        <v>PWD - Planning &amp; Enviromental Services</v>
      </c>
      <c r="N93" s="39">
        <f t="shared" si="22"/>
        <v>787764</v>
      </c>
      <c r="O93" s="39">
        <f t="shared" si="22"/>
        <v>423181</v>
      </c>
      <c r="P93" s="39">
        <f t="shared" si="22"/>
        <v>438029</v>
      </c>
      <c r="Q93" s="39">
        <f t="shared" si="22"/>
        <v>453806</v>
      </c>
      <c r="R93" s="39">
        <f t="shared" si="22"/>
        <v>469582</v>
      </c>
      <c r="S93" s="39">
        <f t="shared" si="22"/>
        <v>486287</v>
      </c>
    </row>
    <row r="94" spans="1:19" x14ac:dyDescent="0.3">
      <c r="A94" s="13">
        <f>MAX(A$6:A93)+1</f>
        <v>77</v>
      </c>
      <c r="B94" s="14" t="s">
        <v>18</v>
      </c>
      <c r="C94" s="23">
        <f t="shared" si="20"/>
        <v>214200</v>
      </c>
      <c r="D94" s="23">
        <f t="shared" si="20"/>
        <v>110000</v>
      </c>
      <c r="E94" s="23">
        <f t="shared" si="20"/>
        <v>114000</v>
      </c>
      <c r="F94" s="23">
        <f t="shared" si="20"/>
        <v>118000</v>
      </c>
      <c r="G94" s="23">
        <f t="shared" si="20"/>
        <v>122000</v>
      </c>
      <c r="H94" s="23">
        <f t="shared" si="20"/>
        <v>126000</v>
      </c>
      <c r="L94" s="38" t="str">
        <f t="shared" si="21"/>
        <v>PWD - Public Affairs</v>
      </c>
      <c r="N94" s="39">
        <f t="shared" si="22"/>
        <v>203193</v>
      </c>
      <c r="O94" s="39">
        <f t="shared" si="22"/>
        <v>98469</v>
      </c>
      <c r="P94" s="39">
        <f t="shared" si="22"/>
        <v>102049</v>
      </c>
      <c r="Q94" s="39">
        <f t="shared" si="22"/>
        <v>105630</v>
      </c>
      <c r="R94" s="39">
        <f t="shared" si="22"/>
        <v>109211</v>
      </c>
      <c r="S94" s="39">
        <f t="shared" si="22"/>
        <v>112792</v>
      </c>
    </row>
    <row r="95" spans="1:19" x14ac:dyDescent="0.3">
      <c r="A95" s="16">
        <f>MAX(A$6:A94)+1</f>
        <v>78</v>
      </c>
      <c r="B95" s="17" t="s">
        <v>19</v>
      </c>
      <c r="C95" s="31">
        <f t="shared" si="20"/>
        <v>242600</v>
      </c>
      <c r="D95" s="31">
        <f t="shared" si="20"/>
        <v>219000</v>
      </c>
      <c r="E95" s="31">
        <f t="shared" si="20"/>
        <v>227000</v>
      </c>
      <c r="F95" s="31">
        <f t="shared" si="20"/>
        <v>235000</v>
      </c>
      <c r="G95" s="31">
        <f t="shared" si="20"/>
        <v>243000</v>
      </c>
      <c r="H95" s="31">
        <f t="shared" si="20"/>
        <v>252000</v>
      </c>
      <c r="L95" s="38" t="str">
        <f t="shared" si="21"/>
        <v>OD - Division of Technology</v>
      </c>
      <c r="N95" s="39">
        <f t="shared" si="22"/>
        <v>194591</v>
      </c>
      <c r="O95" s="39">
        <f t="shared" si="22"/>
        <v>168693</v>
      </c>
      <c r="P95" s="39">
        <f t="shared" si="22"/>
        <v>174856</v>
      </c>
      <c r="Q95" s="39">
        <f t="shared" si="22"/>
        <v>181018</v>
      </c>
      <c r="R95" s="39">
        <f t="shared" si="22"/>
        <v>187180</v>
      </c>
      <c r="S95" s="39">
        <f t="shared" si="22"/>
        <v>194113</v>
      </c>
    </row>
    <row r="96" spans="1:19" x14ac:dyDescent="0.3">
      <c r="A96" s="13">
        <f>MAX(A$6:A95)+1</f>
        <v>79</v>
      </c>
      <c r="B96" s="14" t="s">
        <v>20</v>
      </c>
      <c r="C96" s="23">
        <f t="shared" si="20"/>
        <v>5000</v>
      </c>
      <c r="D96" s="23">
        <f t="shared" si="20"/>
        <v>5000</v>
      </c>
      <c r="E96" s="23">
        <f t="shared" si="20"/>
        <v>5000</v>
      </c>
      <c r="F96" s="23">
        <f t="shared" si="20"/>
        <v>5000</v>
      </c>
      <c r="G96" s="23">
        <f t="shared" si="20"/>
        <v>5000</v>
      </c>
      <c r="H96" s="23">
        <f t="shared" si="20"/>
        <v>5000</v>
      </c>
      <c r="L96" s="38" t="str">
        <f t="shared" si="21"/>
        <v>OD - Mayor's Office of Transportation</v>
      </c>
      <c r="N96" s="39">
        <f t="shared" si="22"/>
        <v>2127</v>
      </c>
      <c r="O96" s="39">
        <f t="shared" si="22"/>
        <v>2127</v>
      </c>
      <c r="P96" s="39">
        <f t="shared" si="22"/>
        <v>2127</v>
      </c>
      <c r="Q96" s="39">
        <f t="shared" si="22"/>
        <v>2127</v>
      </c>
      <c r="R96" s="39">
        <f t="shared" si="22"/>
        <v>2127</v>
      </c>
      <c r="S96" s="39">
        <f t="shared" si="22"/>
        <v>2127</v>
      </c>
    </row>
    <row r="97" spans="1:19" x14ac:dyDescent="0.3">
      <c r="A97" s="16">
        <f>MAX(A$6:A96)+1</f>
        <v>80</v>
      </c>
      <c r="B97" s="17" t="s">
        <v>21</v>
      </c>
      <c r="C97" s="31">
        <f t="shared" si="20"/>
        <v>1000</v>
      </c>
      <c r="D97" s="31">
        <f t="shared" si="20"/>
        <v>1000</v>
      </c>
      <c r="E97" s="31">
        <f t="shared" si="20"/>
        <v>1000</v>
      </c>
      <c r="F97" s="31">
        <f t="shared" si="20"/>
        <v>1000</v>
      </c>
      <c r="G97" s="31">
        <f t="shared" si="20"/>
        <v>1000</v>
      </c>
      <c r="H97" s="31">
        <f t="shared" si="20"/>
        <v>1000</v>
      </c>
      <c r="L97" s="38" t="str">
        <f t="shared" si="21"/>
        <v>OD - Phil. Water, Sewer and Stormwater Rate Board</v>
      </c>
      <c r="N97" s="39">
        <f t="shared" si="22"/>
        <v>931</v>
      </c>
      <c r="O97" s="39">
        <f t="shared" si="22"/>
        <v>931</v>
      </c>
      <c r="P97" s="39">
        <f t="shared" si="22"/>
        <v>931</v>
      </c>
      <c r="Q97" s="39">
        <f t="shared" si="22"/>
        <v>931</v>
      </c>
      <c r="R97" s="39">
        <f t="shared" si="22"/>
        <v>931</v>
      </c>
      <c r="S97" s="39">
        <f t="shared" si="22"/>
        <v>931</v>
      </c>
    </row>
    <row r="98" spans="1:19" x14ac:dyDescent="0.3">
      <c r="A98" s="13">
        <f>MAX(A$6:A97)+1</f>
        <v>81</v>
      </c>
      <c r="B98" s="14" t="s">
        <v>22</v>
      </c>
      <c r="C98" s="23">
        <f t="shared" si="20"/>
        <v>0</v>
      </c>
      <c r="D98" s="23">
        <f t="shared" si="20"/>
        <v>0</v>
      </c>
      <c r="E98" s="23">
        <f t="shared" si="20"/>
        <v>0</v>
      </c>
      <c r="F98" s="23">
        <f t="shared" si="20"/>
        <v>0</v>
      </c>
      <c r="G98" s="23">
        <f t="shared" si="20"/>
        <v>0</v>
      </c>
      <c r="H98" s="23">
        <f t="shared" si="20"/>
        <v>0</v>
      </c>
      <c r="L98" s="38" t="str">
        <f t="shared" si="21"/>
        <v>OD - Public Property</v>
      </c>
      <c r="N98" s="39">
        <f t="shared" si="22"/>
        <v>0</v>
      </c>
      <c r="O98" s="39">
        <f t="shared" si="22"/>
        <v>0</v>
      </c>
      <c r="P98" s="39">
        <f t="shared" si="22"/>
        <v>0</v>
      </c>
      <c r="Q98" s="39">
        <f t="shared" si="22"/>
        <v>0</v>
      </c>
      <c r="R98" s="39">
        <f t="shared" si="22"/>
        <v>0</v>
      </c>
      <c r="S98" s="39">
        <f t="shared" si="22"/>
        <v>0</v>
      </c>
    </row>
    <row r="99" spans="1:19" x14ac:dyDescent="0.3">
      <c r="A99" s="16">
        <f>MAX(A$6:A98)+1</f>
        <v>82</v>
      </c>
      <c r="B99" s="17" t="s">
        <v>23</v>
      </c>
      <c r="C99" s="31">
        <f t="shared" si="20"/>
        <v>123200</v>
      </c>
      <c r="D99" s="31">
        <f t="shared" si="20"/>
        <v>66000</v>
      </c>
      <c r="E99" s="31">
        <f t="shared" si="20"/>
        <v>68000</v>
      </c>
      <c r="F99" s="31">
        <f t="shared" si="20"/>
        <v>70000</v>
      </c>
      <c r="G99" s="31">
        <f t="shared" si="20"/>
        <v>72000</v>
      </c>
      <c r="H99" s="31">
        <f t="shared" si="20"/>
        <v>75000</v>
      </c>
      <c r="L99" s="38" t="str">
        <f t="shared" si="21"/>
        <v>OD - Fleet Management</v>
      </c>
      <c r="N99" s="39">
        <f t="shared" si="22"/>
        <v>108961</v>
      </c>
      <c r="O99" s="39">
        <f t="shared" si="22"/>
        <v>51083</v>
      </c>
      <c r="P99" s="39">
        <f t="shared" ref="P99:S99" si="23">+P79+P39</f>
        <v>52631</v>
      </c>
      <c r="Q99" s="39">
        <f t="shared" si="23"/>
        <v>54179</v>
      </c>
      <c r="R99" s="39">
        <f t="shared" si="23"/>
        <v>55727</v>
      </c>
      <c r="S99" s="39">
        <f t="shared" si="23"/>
        <v>58049</v>
      </c>
    </row>
    <row r="100" spans="1:19" x14ac:dyDescent="0.3">
      <c r="A100" s="13">
        <f>MAX(A$6:A99)+1</f>
        <v>83</v>
      </c>
      <c r="B100" s="14" t="s">
        <v>24</v>
      </c>
      <c r="C100" s="23">
        <f t="shared" si="20"/>
        <v>0</v>
      </c>
      <c r="D100" s="23">
        <f t="shared" si="20"/>
        <v>0</v>
      </c>
      <c r="E100" s="23">
        <f t="shared" si="20"/>
        <v>0</v>
      </c>
      <c r="F100" s="23">
        <f t="shared" si="20"/>
        <v>0</v>
      </c>
      <c r="G100" s="23">
        <f t="shared" si="20"/>
        <v>0</v>
      </c>
      <c r="H100" s="23">
        <f t="shared" si="20"/>
        <v>0</v>
      </c>
      <c r="L100" s="38" t="str">
        <f t="shared" si="21"/>
        <v>OD - City Finance</v>
      </c>
      <c r="N100" s="39">
        <f t="shared" ref="N100:S104" si="24">+N80+N40</f>
        <v>0</v>
      </c>
      <c r="O100" s="39">
        <f t="shared" si="24"/>
        <v>0</v>
      </c>
      <c r="P100" s="39">
        <f t="shared" si="24"/>
        <v>0</v>
      </c>
      <c r="Q100" s="39">
        <f t="shared" si="24"/>
        <v>0</v>
      </c>
      <c r="R100" s="39">
        <f t="shared" si="24"/>
        <v>0</v>
      </c>
      <c r="S100" s="39">
        <f t="shared" si="24"/>
        <v>0</v>
      </c>
    </row>
    <row r="101" spans="1:19" x14ac:dyDescent="0.3">
      <c r="A101" s="16">
        <f>MAX(A$6:A100)+1</f>
        <v>84</v>
      </c>
      <c r="B101" s="17" t="s">
        <v>25</v>
      </c>
      <c r="C101" s="31">
        <f t="shared" ref="C101:H104" si="25">+C41+C81</f>
        <v>0</v>
      </c>
      <c r="D101" s="31">
        <f t="shared" si="25"/>
        <v>0</v>
      </c>
      <c r="E101" s="31">
        <f t="shared" si="25"/>
        <v>0</v>
      </c>
      <c r="F101" s="31">
        <f t="shared" si="25"/>
        <v>0</v>
      </c>
      <c r="G101" s="31">
        <f t="shared" si="25"/>
        <v>0</v>
      </c>
      <c r="H101" s="31">
        <f t="shared" si="25"/>
        <v>0</v>
      </c>
      <c r="L101" s="38" t="str">
        <f t="shared" si="21"/>
        <v>OD - City Treasurer</v>
      </c>
      <c r="N101" s="39">
        <f t="shared" si="24"/>
        <v>0</v>
      </c>
      <c r="O101" s="39">
        <f t="shared" si="24"/>
        <v>0</v>
      </c>
      <c r="P101" s="39">
        <f t="shared" si="24"/>
        <v>0</v>
      </c>
      <c r="Q101" s="39">
        <f t="shared" si="24"/>
        <v>0</v>
      </c>
      <c r="R101" s="39">
        <f t="shared" si="24"/>
        <v>0</v>
      </c>
      <c r="S101" s="39">
        <f t="shared" si="24"/>
        <v>0</v>
      </c>
    </row>
    <row r="102" spans="1:19" x14ac:dyDescent="0.3">
      <c r="A102" s="13">
        <f>MAX(A$6:A101)+1</f>
        <v>85</v>
      </c>
      <c r="B102" s="14" t="s">
        <v>26</v>
      </c>
      <c r="C102" s="23">
        <f t="shared" si="25"/>
        <v>443400</v>
      </c>
      <c r="D102" s="23">
        <f t="shared" si="25"/>
        <v>192000</v>
      </c>
      <c r="E102" s="23">
        <f t="shared" si="25"/>
        <v>199000</v>
      </c>
      <c r="F102" s="23">
        <f t="shared" si="25"/>
        <v>206000</v>
      </c>
      <c r="G102" s="23">
        <f t="shared" si="25"/>
        <v>213000</v>
      </c>
      <c r="H102" s="23">
        <f t="shared" si="25"/>
        <v>220000</v>
      </c>
      <c r="L102" s="38" t="str">
        <f t="shared" si="21"/>
        <v>OD - Revenue</v>
      </c>
      <c r="N102" s="39">
        <f t="shared" si="24"/>
        <v>422413</v>
      </c>
      <c r="O102" s="39">
        <f t="shared" si="24"/>
        <v>169981</v>
      </c>
      <c r="P102" s="39">
        <f t="shared" si="24"/>
        <v>176178</v>
      </c>
      <c r="Q102" s="39">
        <f t="shared" si="24"/>
        <v>182375</v>
      </c>
      <c r="R102" s="39">
        <f t="shared" si="24"/>
        <v>188573</v>
      </c>
      <c r="S102" s="39">
        <f t="shared" si="24"/>
        <v>194770</v>
      </c>
    </row>
    <row r="103" spans="1:19" x14ac:dyDescent="0.3">
      <c r="A103" s="16">
        <f>MAX(A$6:A102)+1</f>
        <v>86</v>
      </c>
      <c r="B103" s="17" t="s">
        <v>27</v>
      </c>
      <c r="C103" s="31">
        <f t="shared" si="25"/>
        <v>4800</v>
      </c>
      <c r="D103" s="31">
        <f t="shared" si="25"/>
        <v>2000</v>
      </c>
      <c r="E103" s="31">
        <f t="shared" si="25"/>
        <v>2000</v>
      </c>
      <c r="F103" s="31">
        <f t="shared" si="25"/>
        <v>2000</v>
      </c>
      <c r="G103" s="31">
        <f t="shared" si="25"/>
        <v>2000</v>
      </c>
      <c r="H103" s="31">
        <f t="shared" si="25"/>
        <v>2000</v>
      </c>
      <c r="L103" s="38" t="str">
        <f t="shared" si="21"/>
        <v>OD - Procurement</v>
      </c>
      <c r="N103" s="39">
        <f t="shared" si="24"/>
        <v>3914</v>
      </c>
      <c r="O103" s="39">
        <f t="shared" si="24"/>
        <v>1114</v>
      </c>
      <c r="P103" s="39">
        <f t="shared" si="24"/>
        <v>1114</v>
      </c>
      <c r="Q103" s="39">
        <f t="shared" si="24"/>
        <v>1114</v>
      </c>
      <c r="R103" s="39">
        <f t="shared" si="24"/>
        <v>1114</v>
      </c>
      <c r="S103" s="39">
        <f t="shared" si="24"/>
        <v>1114</v>
      </c>
    </row>
    <row r="104" spans="1:19" x14ac:dyDescent="0.3">
      <c r="A104" s="13">
        <f>MAX(A$6:A103)+1</f>
        <v>87</v>
      </c>
      <c r="B104" s="14" t="s">
        <v>28</v>
      </c>
      <c r="C104" s="23">
        <f t="shared" si="25"/>
        <v>60400</v>
      </c>
      <c r="D104" s="23">
        <f t="shared" si="25"/>
        <v>62000</v>
      </c>
      <c r="E104" s="23">
        <f t="shared" si="25"/>
        <v>64000</v>
      </c>
      <c r="F104" s="23">
        <f t="shared" si="25"/>
        <v>66000</v>
      </c>
      <c r="G104" s="23">
        <f t="shared" si="25"/>
        <v>68000</v>
      </c>
      <c r="H104" s="23">
        <f t="shared" si="25"/>
        <v>70000</v>
      </c>
      <c r="L104" s="38" t="str">
        <f t="shared" si="21"/>
        <v>OD - Law</v>
      </c>
      <c r="N104" s="39">
        <f t="shared" si="24"/>
        <v>58052</v>
      </c>
      <c r="O104" s="39">
        <f t="shared" si="24"/>
        <v>59533</v>
      </c>
      <c r="P104" s="39">
        <f t="shared" si="24"/>
        <v>61453</v>
      </c>
      <c r="Q104" s="39">
        <f t="shared" si="24"/>
        <v>63373</v>
      </c>
      <c r="R104" s="39">
        <f t="shared" si="24"/>
        <v>65294</v>
      </c>
      <c r="S104" s="39">
        <f t="shared" si="24"/>
        <v>67214</v>
      </c>
    </row>
    <row r="105" spans="1:19" x14ac:dyDescent="0.3">
      <c r="A105" s="16"/>
      <c r="B105" s="26"/>
      <c r="C105" s="20"/>
      <c r="D105" s="20"/>
      <c r="E105" s="20"/>
      <c r="F105" s="20"/>
      <c r="G105" s="20"/>
      <c r="H105" s="20"/>
    </row>
    <row r="106" spans="1:19" s="32" customFormat="1" x14ac:dyDescent="0.3">
      <c r="A106" s="25">
        <f>MAX(A$6:A105)+1</f>
        <v>88</v>
      </c>
      <c r="B106" s="26" t="s">
        <v>29</v>
      </c>
      <c r="C106" s="33">
        <f>SUM(C89:C105)</f>
        <v>6603000</v>
      </c>
      <c r="D106" s="33">
        <f t="shared" ref="D106:H106" si="26">SUM(D89:D105)</f>
        <v>3573000</v>
      </c>
      <c r="E106" s="33">
        <f t="shared" si="26"/>
        <v>3698000</v>
      </c>
      <c r="F106" s="33">
        <f t="shared" si="26"/>
        <v>3827000</v>
      </c>
      <c r="G106" s="33">
        <f t="shared" si="26"/>
        <v>3959000</v>
      </c>
      <c r="H106" s="33">
        <f t="shared" si="26"/>
        <v>4097000</v>
      </c>
      <c r="L106" s="40" t="s">
        <v>54</v>
      </c>
      <c r="M106" s="41"/>
      <c r="N106" s="41">
        <f t="shared" ref="N106:S106" si="27">SUM(N89:N105)</f>
        <v>6323503</v>
      </c>
      <c r="O106" s="41">
        <f t="shared" si="27"/>
        <v>3279872</v>
      </c>
      <c r="P106" s="41">
        <f t="shared" si="27"/>
        <v>3394761</v>
      </c>
      <c r="Q106" s="41">
        <f t="shared" si="27"/>
        <v>3513438</v>
      </c>
      <c r="R106" s="41">
        <f t="shared" si="27"/>
        <v>3634910</v>
      </c>
      <c r="S106" s="41">
        <f t="shared" si="27"/>
        <v>3761478</v>
      </c>
    </row>
    <row r="107" spans="1:19" x14ac:dyDescent="0.3">
      <c r="A107" s="42"/>
      <c r="B107" s="43"/>
      <c r="C107" s="21"/>
      <c r="D107" s="21"/>
      <c r="E107" s="21"/>
      <c r="F107" s="21"/>
      <c r="G107" s="21"/>
      <c r="H107" s="21"/>
    </row>
    <row r="108" spans="1:19" x14ac:dyDescent="0.3">
      <c r="A108" s="13">
        <f>MAX(A$6:A107)+1</f>
        <v>89</v>
      </c>
      <c r="B108" s="44" t="s">
        <v>55</v>
      </c>
      <c r="C108" s="45">
        <f t="shared" ref="C108:H108" si="28">SUM(C89:C94)</f>
        <v>5722600</v>
      </c>
      <c r="D108" s="45">
        <f t="shared" si="28"/>
        <v>3026000</v>
      </c>
      <c r="E108" s="45">
        <f t="shared" si="28"/>
        <v>3132000</v>
      </c>
      <c r="F108" s="45">
        <f t="shared" si="28"/>
        <v>3242000</v>
      </c>
      <c r="G108" s="45">
        <f t="shared" si="28"/>
        <v>3355000</v>
      </c>
      <c r="H108" s="45">
        <f t="shared" si="28"/>
        <v>3472000</v>
      </c>
      <c r="L108" s="40" t="str">
        <f>B108</f>
        <v xml:space="preserve">PWD (Dept 28) Subtotal </v>
      </c>
      <c r="M108" s="41"/>
      <c r="N108" s="41">
        <f t="shared" ref="N108:S108" si="29">SUM(N89:N94)</f>
        <v>5532514</v>
      </c>
      <c r="O108" s="41">
        <f t="shared" si="29"/>
        <v>2826410</v>
      </c>
      <c r="P108" s="41">
        <f t="shared" si="29"/>
        <v>2925471</v>
      </c>
      <c r="Q108" s="41">
        <f t="shared" si="29"/>
        <v>3028321</v>
      </c>
      <c r="R108" s="41">
        <f t="shared" si="29"/>
        <v>3133964</v>
      </c>
      <c r="S108" s="41">
        <f t="shared" si="29"/>
        <v>3243160</v>
      </c>
    </row>
    <row r="109" spans="1:19" x14ac:dyDescent="0.3">
      <c r="A109" s="16"/>
      <c r="B109" s="26"/>
      <c r="C109" s="20"/>
      <c r="D109" s="20"/>
      <c r="E109" s="20"/>
      <c r="F109" s="20"/>
      <c r="G109" s="20"/>
      <c r="H109" s="20"/>
    </row>
    <row r="110" spans="1:19" x14ac:dyDescent="0.3">
      <c r="A110" s="13">
        <f>MAX(A$6:A109)+1</f>
        <v>90</v>
      </c>
      <c r="B110" s="44" t="s">
        <v>59</v>
      </c>
      <c r="C110" s="45">
        <f t="shared" ref="C110:H110" si="30">SUM(C95:C104)</f>
        <v>880400</v>
      </c>
      <c r="D110" s="45">
        <f t="shared" si="30"/>
        <v>547000</v>
      </c>
      <c r="E110" s="45">
        <f t="shared" si="30"/>
        <v>566000</v>
      </c>
      <c r="F110" s="45">
        <f t="shared" si="30"/>
        <v>585000</v>
      </c>
      <c r="G110" s="45">
        <f t="shared" si="30"/>
        <v>604000</v>
      </c>
      <c r="H110" s="45">
        <f t="shared" si="30"/>
        <v>625000</v>
      </c>
      <c r="L110" s="40" t="str">
        <f>B110</f>
        <v>Other Dept Subtotal</v>
      </c>
      <c r="M110" s="41"/>
      <c r="N110" s="41">
        <f t="shared" ref="N110:S110" si="31">SUM(N95:N104)</f>
        <v>790989</v>
      </c>
      <c r="O110" s="41">
        <f t="shared" si="31"/>
        <v>453462</v>
      </c>
      <c r="P110" s="41">
        <f t="shared" si="31"/>
        <v>469290</v>
      </c>
      <c r="Q110" s="41">
        <f t="shared" si="31"/>
        <v>485117</v>
      </c>
      <c r="R110" s="41">
        <f t="shared" si="31"/>
        <v>500946</v>
      </c>
      <c r="S110" s="41">
        <f t="shared" si="31"/>
        <v>518318</v>
      </c>
    </row>
    <row r="112" spans="1:19" x14ac:dyDescent="0.3">
      <c r="B112" t="s">
        <v>56</v>
      </c>
      <c r="C112" s="5">
        <f t="shared" ref="C112:H112" si="32">C106-C108-C110</f>
        <v>0</v>
      </c>
      <c r="D112" s="5">
        <f t="shared" si="32"/>
        <v>0</v>
      </c>
      <c r="E112" s="5">
        <f t="shared" si="32"/>
        <v>0</v>
      </c>
      <c r="F112" s="5">
        <f t="shared" si="32"/>
        <v>0</v>
      </c>
      <c r="G112" s="5">
        <f t="shared" si="32"/>
        <v>0</v>
      </c>
      <c r="H112" s="5">
        <f t="shared" si="32"/>
        <v>0</v>
      </c>
      <c r="L112" t="str">
        <f>B112</f>
        <v xml:space="preserve">Check </v>
      </c>
      <c r="N112">
        <f t="shared" ref="N112:S112" si="33">N106-N108-N110</f>
        <v>0</v>
      </c>
      <c r="O112">
        <f t="shared" si="33"/>
        <v>0</v>
      </c>
      <c r="P112">
        <f t="shared" si="33"/>
        <v>0</v>
      </c>
      <c r="Q112">
        <f t="shared" si="33"/>
        <v>0</v>
      </c>
      <c r="R112">
        <f t="shared" si="33"/>
        <v>0</v>
      </c>
      <c r="S112">
        <f t="shared" si="33"/>
        <v>0</v>
      </c>
    </row>
    <row r="114" spans="1:1" x14ac:dyDescent="0.3">
      <c r="A114" s="4" t="s">
        <v>57</v>
      </c>
    </row>
    <row r="131" spans="3:3" x14ac:dyDescent="0.3">
      <c r="C131" s="46"/>
    </row>
  </sheetData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192A91-186B-4A3A-9922-38E8618A2DD0}">
  <ds:schemaRefs>
    <ds:schemaRef ds:uri="http://schemas.microsoft.com/office/2006/metadata/properties"/>
    <ds:schemaRef ds:uri="http://schemas.microsoft.com/office/infopath/2007/PartnerControls"/>
    <ds:schemaRef ds:uri="74a816c8-2012-4a06-9eee-7fac2e12fc01"/>
    <ds:schemaRef ds:uri="1ecad1bf-37b2-4fe5-8d43-af4e731dea56"/>
  </ds:schemaRefs>
</ds:datastoreItem>
</file>

<file path=customXml/itemProps2.xml><?xml version="1.0" encoding="utf-8"?>
<ds:datastoreItem xmlns:ds="http://schemas.openxmlformats.org/officeDocument/2006/customXml" ds:itemID="{24DED0F3-8467-4330-892C-87FC728B1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086FD4-4158-40ED-955D-822389B10C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 Adj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Jagt, Dave A.</dc:creator>
  <cp:lastModifiedBy>L Morgan</cp:lastModifiedBy>
  <dcterms:created xsi:type="dcterms:W3CDTF">2025-04-01T00:06:04Z</dcterms:created>
  <dcterms:modified xsi:type="dcterms:W3CDTF">2025-05-12T11:58:35Z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