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29e39f5313cc976b/Exeter1/103822-1 PWD - 2023 Rate Case/Testimony/Model files/"/>
    </mc:Choice>
  </mc:AlternateContent>
  <xr:revisionPtr revIDLastSave="1" documentId="14_{90CFF252-0583-4E7D-B40E-CD8B0C2943F3}" xr6:coauthVersionLast="47" xr6:coauthVersionMax="47" xr10:uidLastSave="{0B6188E3-A5E5-4A98-BE09-B18515E00DAB}"/>
  <bookViews>
    <workbookView xWindow="-108" yWindow="-108" windowWidth="23256" windowHeight="12456" activeTab="1" xr2:uid="{4432EC3F-94D2-4CB5-83AE-27A60411693A}"/>
  </bookViews>
  <sheets>
    <sheet name="Sheet2" sheetId="2" r:id="rId1"/>
    <sheet name="Sheet3" sheetId="3" r:id="rId2"/>
    <sheet name="Roger's Adjustment" sheetId="4" r:id="rId3"/>
  </sheets>
  <externalReferences>
    <externalReference r:id="rId4"/>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 l="1"/>
  <c r="D15" i="4"/>
  <c r="E13" i="4"/>
  <c r="D13" i="4"/>
  <c r="F22" i="2" l="1"/>
  <c r="F10" i="2"/>
  <c r="K45" i="2"/>
  <c r="J45" i="2"/>
  <c r="I45" i="2"/>
  <c r="H45" i="2"/>
  <c r="G45" i="2"/>
  <c r="F45" i="2"/>
  <c r="K40" i="2"/>
  <c r="J40" i="2"/>
  <c r="I40" i="2"/>
  <c r="H40" i="2"/>
  <c r="G40" i="2"/>
  <c r="F40" i="2"/>
  <c r="K38" i="2"/>
  <c r="J38" i="2"/>
  <c r="I38" i="2"/>
  <c r="H38" i="2"/>
  <c r="G38" i="2"/>
  <c r="F38" i="2"/>
  <c r="K30" i="2"/>
  <c r="J30" i="2"/>
  <c r="I30" i="2"/>
  <c r="H30" i="2"/>
  <c r="G30" i="2"/>
  <c r="F30" i="2"/>
  <c r="K28" i="2"/>
  <c r="J28" i="2"/>
  <c r="I28" i="2"/>
  <c r="I31" i="2" s="1"/>
  <c r="H28" i="2"/>
  <c r="G28" i="2"/>
  <c r="F28" i="2"/>
  <c r="K26" i="2"/>
  <c r="J26" i="2"/>
  <c r="J31" i="2" s="1"/>
  <c r="I26" i="2"/>
  <c r="H26" i="2"/>
  <c r="G26" i="2"/>
  <c r="G31" i="2" s="1"/>
  <c r="F26" i="2"/>
  <c r="K22" i="2"/>
  <c r="J22" i="2"/>
  <c r="I22" i="2"/>
  <c r="H22" i="2"/>
  <c r="G22" i="2"/>
  <c r="K20" i="2"/>
  <c r="J20" i="2"/>
  <c r="I20" i="2"/>
  <c r="H20" i="2"/>
  <c r="G20" i="2"/>
  <c r="F20" i="2"/>
  <c r="K18" i="2"/>
  <c r="J18" i="2"/>
  <c r="I18" i="2"/>
  <c r="H18" i="2"/>
  <c r="G18" i="2"/>
  <c r="F18" i="2"/>
  <c r="K16" i="2"/>
  <c r="J16" i="2"/>
  <c r="I16" i="2"/>
  <c r="H16" i="2"/>
  <c r="G16" i="2"/>
  <c r="F16" i="2"/>
  <c r="K14" i="2"/>
  <c r="J14" i="2"/>
  <c r="I14" i="2"/>
  <c r="H14" i="2"/>
  <c r="G14" i="2"/>
  <c r="G23" i="2" s="1"/>
  <c r="F14" i="2"/>
  <c r="K10" i="2"/>
  <c r="J10" i="2"/>
  <c r="I10" i="2"/>
  <c r="H10" i="2"/>
  <c r="G10" i="2"/>
  <c r="K8" i="2"/>
  <c r="J8" i="2"/>
  <c r="I8" i="2"/>
  <c r="I11" i="2" s="1"/>
  <c r="H8" i="2"/>
  <c r="G8" i="2"/>
  <c r="F8" i="2"/>
  <c r="K6" i="2"/>
  <c r="J6" i="2"/>
  <c r="J11" i="2" s="1"/>
  <c r="I6" i="2"/>
  <c r="H6" i="2"/>
  <c r="G6" i="2"/>
  <c r="F6" i="2"/>
  <c r="F11" i="2" s="1"/>
  <c r="K31" i="2" l="1"/>
  <c r="F31" i="2"/>
  <c r="H31" i="2"/>
  <c r="J23" i="2"/>
  <c r="J43" i="2" s="1"/>
  <c r="J47" i="2" s="1"/>
  <c r="K23" i="2"/>
  <c r="F23" i="2"/>
  <c r="F43" i="2" s="1"/>
  <c r="F47" i="2" s="1"/>
  <c r="H23" i="2"/>
  <c r="I23" i="2"/>
  <c r="K11" i="2"/>
  <c r="K43" i="2" s="1"/>
  <c r="K47" i="2" s="1"/>
  <c r="G42" i="2"/>
  <c r="G46" i="2" s="1"/>
  <c r="G11" i="2"/>
  <c r="H11" i="2"/>
  <c r="F42" i="2"/>
  <c r="F46" i="2" s="1"/>
  <c r="H42" i="2"/>
  <c r="H46" i="2" s="1"/>
  <c r="I42" i="2"/>
  <c r="I46" i="2" s="1"/>
  <c r="J42" i="2"/>
  <c r="J46" i="2" s="1"/>
  <c r="K42" i="2"/>
  <c r="K46" i="2" s="1"/>
  <c r="G43" i="2"/>
  <c r="G47" i="2" s="1"/>
  <c r="I43" i="2"/>
  <c r="I47" i="2" s="1"/>
  <c r="H43" i="2" l="1"/>
  <c r="H47" i="2" s="1"/>
  <c r="I65" i="3" l="1"/>
  <c r="H65" i="3"/>
  <c r="G65" i="3"/>
  <c r="I62" i="3"/>
  <c r="H62" i="3"/>
  <c r="G62" i="3"/>
  <c r="I61" i="3"/>
  <c r="H61" i="3"/>
  <c r="G61" i="3"/>
  <c r="I44" i="3"/>
  <c r="H44" i="3"/>
  <c r="G44" i="3"/>
  <c r="I41" i="3"/>
  <c r="H41" i="3"/>
  <c r="G41" i="3"/>
  <c r="I40" i="3"/>
  <c r="H40" i="3"/>
  <c r="G40" i="3"/>
  <c r="G38" i="3" l="1"/>
  <c r="G36" i="3"/>
  <c r="G37" i="3"/>
  <c r="G59" i="3" l="1"/>
  <c r="G95" i="3" s="1"/>
  <c r="G57" i="3"/>
  <c r="G93" i="3" s="1"/>
  <c r="G58" i="3"/>
  <c r="G94" i="3" s="1"/>
  <c r="H38" i="3" l="1"/>
  <c r="H37" i="3"/>
  <c r="H36" i="3"/>
  <c r="H59" i="3" l="1"/>
  <c r="H95" i="3" s="1"/>
  <c r="H58" i="3"/>
  <c r="H94" i="3" s="1"/>
  <c r="H57" i="3"/>
  <c r="H93" i="3" s="1"/>
  <c r="I38" i="3"/>
  <c r="I37" i="3"/>
  <c r="I36" i="3"/>
  <c r="I59" i="3" l="1"/>
  <c r="I95" i="3" s="1"/>
  <c r="I58" i="3"/>
  <c r="I94" i="3" s="1"/>
  <c r="I57" i="3"/>
  <c r="I93" i="3" s="1"/>
  <c r="G9" i="3" l="1"/>
  <c r="I12" i="3"/>
  <c r="I45" i="3"/>
  <c r="H9" i="3"/>
  <c r="H23" i="3"/>
  <c r="I68" i="3"/>
  <c r="I47" i="3"/>
  <c r="G42" i="3"/>
  <c r="H63" i="3"/>
  <c r="H102" i="3" l="1"/>
  <c r="H11" i="3"/>
  <c r="I46" i="3"/>
  <c r="G46" i="3"/>
  <c r="G67" i="3"/>
  <c r="H67" i="3"/>
  <c r="H46" i="3"/>
  <c r="H42" i="3"/>
  <c r="H100" i="3" s="1"/>
  <c r="G32" i="3"/>
  <c r="H12" i="3"/>
  <c r="G43" i="3"/>
  <c r="I66" i="3"/>
  <c r="G12" i="3"/>
  <c r="I26" i="3"/>
  <c r="I105" i="3" s="1"/>
  <c r="H47" i="3"/>
  <c r="H68" i="3"/>
  <c r="G25" i="3"/>
  <c r="G11" i="3"/>
  <c r="G47" i="3"/>
  <c r="G68" i="3"/>
  <c r="I67" i="3"/>
  <c r="I11" i="3"/>
  <c r="H45" i="3"/>
  <c r="I25" i="3"/>
  <c r="G45" i="3"/>
  <c r="G63" i="3"/>
  <c r="G100" i="3" s="1"/>
  <c r="G23" i="3" l="1"/>
  <c r="G102" i="3" s="1"/>
  <c r="H25" i="3"/>
  <c r="H104" i="3" s="1"/>
  <c r="G104" i="3"/>
  <c r="I104" i="3"/>
  <c r="I63" i="3"/>
  <c r="G66" i="3"/>
  <c r="H43" i="3"/>
  <c r="G53" i="3"/>
  <c r="H32" i="3"/>
  <c r="I32" i="3"/>
  <c r="H26" i="3"/>
  <c r="H105" i="3" s="1"/>
  <c r="I43" i="3"/>
  <c r="H66" i="3"/>
  <c r="G26" i="3"/>
  <c r="G105" i="3" s="1"/>
  <c r="I42" i="3"/>
  <c r="G64" i="3"/>
  <c r="I9" i="3"/>
  <c r="I23" i="3"/>
  <c r="I24" i="3"/>
  <c r="I100" i="3" l="1"/>
  <c r="I102" i="3"/>
  <c r="I10" i="3"/>
  <c r="I103" i="3" s="1"/>
  <c r="I3" i="3"/>
  <c r="I64" i="3"/>
  <c r="H7" i="3"/>
  <c r="H3" i="3"/>
  <c r="H53" i="3"/>
  <c r="I53" i="3"/>
  <c r="H39" i="3"/>
  <c r="G39" i="3"/>
  <c r="I39" i="3"/>
  <c r="H64" i="3"/>
  <c r="I22" i="3"/>
  <c r="I8" i="3"/>
  <c r="I101" i="3" l="1"/>
  <c r="G3" i="3"/>
  <c r="G18" i="3"/>
  <c r="G4" i="3"/>
  <c r="I60" i="3"/>
  <c r="H60" i="3"/>
  <c r="H21" i="3"/>
  <c r="H99" i="3" s="1"/>
  <c r="G7" i="3"/>
  <c r="I17" i="3"/>
  <c r="I89" i="3" s="1"/>
  <c r="G60" i="3"/>
  <c r="H17" i="3"/>
  <c r="H24" i="3"/>
  <c r="H10" i="3"/>
  <c r="I7" i="3"/>
  <c r="H103" i="3" l="1"/>
  <c r="H4" i="3"/>
  <c r="H89" i="3"/>
  <c r="G96" i="3"/>
  <c r="G8" i="3"/>
  <c r="H34" i="3"/>
  <c r="H55" i="3"/>
  <c r="H35" i="3"/>
  <c r="H56" i="3"/>
  <c r="I35" i="3"/>
  <c r="I56" i="3"/>
  <c r="I4" i="3"/>
  <c r="I21" i="3"/>
  <c r="I99" i="3" s="1"/>
  <c r="G10" i="3"/>
  <c r="I33" i="3"/>
  <c r="I34" i="3"/>
  <c r="I55" i="3"/>
  <c r="H18" i="3"/>
  <c r="H33" i="3"/>
  <c r="G21" i="3"/>
  <c r="G99" i="3" s="1"/>
  <c r="G17" i="3"/>
  <c r="I91" i="3" l="1"/>
  <c r="H96" i="3"/>
  <c r="H49" i="3"/>
  <c r="I92" i="3"/>
  <c r="H92" i="3"/>
  <c r="H91" i="3"/>
  <c r="G89" i="3"/>
  <c r="I49" i="3"/>
  <c r="G34" i="3"/>
  <c r="G55" i="3"/>
  <c r="H22" i="3"/>
  <c r="I18" i="3"/>
  <c r="I54" i="3"/>
  <c r="I70" i="3" s="1"/>
  <c r="H8" i="3"/>
  <c r="G56" i="3"/>
  <c r="G35" i="3"/>
  <c r="G24" i="3"/>
  <c r="G103" i="3" s="1"/>
  <c r="G22" i="3"/>
  <c r="G101" i="3" s="1"/>
  <c r="H54" i="3"/>
  <c r="H70" i="3" s="1"/>
  <c r="G33" i="3"/>
  <c r="H101" i="3" l="1"/>
  <c r="G91" i="3"/>
  <c r="G49" i="3"/>
  <c r="I90" i="3"/>
  <c r="I96" i="3"/>
  <c r="H90" i="3"/>
  <c r="G92" i="3"/>
  <c r="G54" i="3"/>
  <c r="G70" i="3" s="1"/>
  <c r="G90" i="3" l="1"/>
  <c r="H5" i="3" l="1"/>
  <c r="G5" i="3"/>
  <c r="I6" i="3"/>
  <c r="I20" i="3"/>
  <c r="H20" i="3"/>
  <c r="H6" i="3"/>
  <c r="I5" i="3"/>
  <c r="H19" i="3" l="1"/>
  <c r="H98" i="3"/>
  <c r="I98" i="3"/>
  <c r="H13" i="3"/>
  <c r="G19" i="3"/>
  <c r="I19" i="3"/>
  <c r="I97" i="3" s="1"/>
  <c r="G20" i="3"/>
  <c r="H14" i="3" l="1"/>
  <c r="H97" i="3"/>
  <c r="G6" i="3"/>
  <c r="G97" i="3"/>
  <c r="H27" i="3"/>
  <c r="H28" i="3" s="1"/>
  <c r="H73" i="3" s="1"/>
  <c r="H75" i="3" l="1"/>
  <c r="H72" i="3"/>
  <c r="I13" i="3"/>
  <c r="I14" i="3" s="1"/>
  <c r="H106" i="3"/>
  <c r="G13" i="3"/>
  <c r="G14" i="3" s="1"/>
  <c r="G98" i="3"/>
  <c r="I27" i="3"/>
  <c r="H107" i="3" l="1"/>
  <c r="G72" i="3"/>
  <c r="I72" i="3"/>
  <c r="I106" i="3"/>
  <c r="I28" i="3"/>
  <c r="I73" i="3" s="1"/>
  <c r="G27" i="3"/>
  <c r="G28" i="3" s="1"/>
  <c r="G73" i="3" s="1"/>
  <c r="G106" i="3" l="1"/>
  <c r="G75" i="3"/>
  <c r="I107" i="3"/>
  <c r="I75" i="3"/>
  <c r="H76" i="3"/>
  <c r="H78" i="3" s="1"/>
  <c r="G76" i="3" l="1"/>
  <c r="G78" i="3" s="1"/>
  <c r="G107" i="3"/>
  <c r="I76" i="3"/>
  <c r="I78" i="3" s="1"/>
</calcChain>
</file>

<file path=xl/sharedStrings.xml><?xml version="1.0" encoding="utf-8"?>
<sst xmlns="http://schemas.openxmlformats.org/spreadsheetml/2006/main" count="200" uniqueCount="86">
  <si>
    <t>Line</t>
  </si>
  <si>
    <t>No.</t>
  </si>
  <si>
    <t>Description</t>
  </si>
  <si>
    <t>Water and Wastewater Operations</t>
  </si>
  <si>
    <t>Source</t>
  </si>
  <si>
    <t>Personal Services</t>
  </si>
  <si>
    <t>From PWD</t>
  </si>
  <si>
    <t>1a</t>
  </si>
  <si>
    <t>User Input</t>
  </si>
  <si>
    <t>Pension and Benefits</t>
  </si>
  <si>
    <t>2a</t>
  </si>
  <si>
    <t xml:space="preserve">    Subtotal</t>
  </si>
  <si>
    <t>Lines 1+2</t>
  </si>
  <si>
    <t>3a</t>
  </si>
  <si>
    <t>Lines 1a+2a</t>
  </si>
  <si>
    <t>Purchase of Services</t>
  </si>
  <si>
    <t>Power</t>
  </si>
  <si>
    <t>4a</t>
  </si>
  <si>
    <t>Gas</t>
  </si>
  <si>
    <t>5a</t>
  </si>
  <si>
    <t>SMIP/GARP</t>
  </si>
  <si>
    <t>6a</t>
  </si>
  <si>
    <t xml:space="preserve">Other </t>
  </si>
  <si>
    <t>7a</t>
  </si>
  <si>
    <t>Other</t>
  </si>
  <si>
    <t>Lines 4+5+6+7</t>
  </si>
  <si>
    <t>8a</t>
  </si>
  <si>
    <t>4a+5a+6a+7a</t>
  </si>
  <si>
    <t>Materials and Supplies</t>
  </si>
  <si>
    <t>Chemicals</t>
  </si>
  <si>
    <t>9a</t>
  </si>
  <si>
    <t>10a</t>
  </si>
  <si>
    <t>Lines 9+10</t>
  </si>
  <si>
    <t>11a</t>
  </si>
  <si>
    <t>Lines 9a+10a</t>
  </si>
  <si>
    <r>
      <t xml:space="preserve">The Rate Board has provided this Model and Model Outline (the “Model”), which includes formulas and preloaded information, to facilitate participation in the 2021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t>
    </r>
    <r>
      <rPr>
        <b/>
        <sz val="10"/>
        <color indexed="30"/>
        <rFont val="Calibri"/>
        <family val="2"/>
      </rPr>
      <t>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</si>
  <si>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t>Equipment</t>
  </si>
  <si>
    <t>12a</t>
  </si>
  <si>
    <t>Indemnities and Transfers</t>
  </si>
  <si>
    <t>13a</t>
  </si>
  <si>
    <t>Subtotal Expenses</t>
  </si>
  <si>
    <t>Lines 3+8+11+12+13</t>
  </si>
  <si>
    <t>14a</t>
  </si>
  <si>
    <t xml:space="preserve">   Subtotal Expenses</t>
  </si>
  <si>
    <t>3a+8a+11a+12a+13a</t>
  </si>
  <si>
    <t>Liquidated Encumbrances</t>
  </si>
  <si>
    <t>15a</t>
  </si>
  <si>
    <t>Total Expenses</t>
  </si>
  <si>
    <t>Lines 14+15</t>
  </si>
  <si>
    <t>16a</t>
  </si>
  <si>
    <t>Lines 14a+15a</t>
  </si>
  <si>
    <t>Water System Operating and Maintenance Expenses Summary (DIRECT O&amp;M)</t>
  </si>
  <si>
    <t>Salaries &amp; Wages</t>
  </si>
  <si>
    <t>Services</t>
  </si>
  <si>
    <t>2xx</t>
  </si>
  <si>
    <t>Indemnities</t>
  </si>
  <si>
    <t>Transfers</t>
  </si>
  <si>
    <t>Liquidated Ecumbrances</t>
  </si>
  <si>
    <t>Total</t>
  </si>
  <si>
    <t>Wastewater System Operating and Maintenance Expenses Summary (DIRECT O&amp;M)</t>
  </si>
  <si>
    <t xml:space="preserve">Total </t>
  </si>
  <si>
    <t>Water System Operating and Maintenance Expenses Summary (Other Dept O&amp;M)</t>
  </si>
  <si>
    <t>1xx</t>
  </si>
  <si>
    <t>Benefits</t>
  </si>
  <si>
    <t>Pension</t>
  </si>
  <si>
    <t>Pension Obligations</t>
  </si>
  <si>
    <t>1xx (270)</t>
  </si>
  <si>
    <t>Benefits (270)</t>
  </si>
  <si>
    <t>191 (270)</t>
  </si>
  <si>
    <t>Pension (270)</t>
  </si>
  <si>
    <t>190 (270)</t>
  </si>
  <si>
    <t>Pension Obligations (270)</t>
  </si>
  <si>
    <t>Services - Property Leases</t>
  </si>
  <si>
    <t>Wastewater System Other Department O&amp;M Summary (Other Dept O&amp;M)</t>
  </si>
  <si>
    <t>Water</t>
  </si>
  <si>
    <t>Wastewater</t>
  </si>
  <si>
    <t>Combined Water &amp; Wastewater Summary</t>
  </si>
  <si>
    <t>Improved Collection of TAP Billings (Increase revenues under existing rates)</t>
  </si>
  <si>
    <t>Improved Collection of TAP Credits (Increase revenues under existing rates)</t>
  </si>
  <si>
    <t>Remove Lien Filing Fees for TAP (O&amp;M adjustment)</t>
  </si>
  <si>
    <t>Fund LICAP for PGW/PECO LIURP Customers (O&amp;M adjustment)</t>
  </si>
  <si>
    <t>Fund LICAP for TAP Customers (O&amp;M adjustment)</t>
  </si>
  <si>
    <t>PILOT Internal Plumbing Repair Program (O&amp;M adjustment)</t>
  </si>
  <si>
    <t>Increase UESF Funding (O&amp;M adjustment)</t>
  </si>
  <si>
    <t>Total Revenue Adjustment</t>
  </si>
  <si>
    <t>Total O&amp;M Expense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</si>
</sst>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indexed="9"/>
      <name val="Calibri"/>
      <family val="2"/>
    </font>
    <font>
      <b/>
      <u val="singleAccounting"/>
      <sz val="11"/>
      <color indexed="9"/>
      <name val="Calibri"/>
      <family val="2"/>
    </font>
    <font>
      <sz val="10"/>
      <color indexed="8"/>
      <name val="Times New Roman"/>
      <family val="1"/>
    </font>
    <font>
      <sz val="10"/>
      <name val="Times New Roman"/>
      <family val="1"/>
    </font>
    <font>
      <b/>
      <sz val="10"/>
      <color indexed="8"/>
      <name val="Calibri"/>
      <family val="2"/>
    </font>
    <font>
      <sz val="10"/>
      <name val="Calibri"/>
      <family val="2"/>
    </font>
    <font>
      <sz val="10"/>
      <color indexed="8"/>
      <name val="Calibri"/>
      <family val="2"/>
    </font>
    <font>
      <b/>
      <sz val="10"/>
      <name val="Calibri"/>
      <family val="2"/>
    </font>
    <font>
      <b/>
      <sz val="10"/>
      <color indexed="10"/>
      <name val="Calibri"/>
      <family val="2"/>
    </font>
    <font>
      <u val="singleAccounting"/>
      <sz val="10"/>
      <name val="Times New Roman"/>
      <family val="1"/>
    </font>
    <font>
      <sz val="10"/>
      <color indexed="30"/>
      <name val="Calibri"/>
      <family val="2"/>
    </font>
    <font>
      <b/>
      <sz val="10"/>
      <color indexed="30"/>
      <name val="Calibri"/>
      <family val="2"/>
    </font>
    <font>
      <b/>
      <sz val="11"/>
      <name val="Calibri"/>
      <family val="2"/>
      <scheme val="minor"/>
    </font>
    <font>
      <sz val="12"/>
      <color theme="1"/>
      <name val="Calibri"/>
      <family val="2"/>
      <scheme val="minor"/>
    </font>
    <font>
      <sz val="11"/>
      <name val="Calibri"/>
      <family val="2"/>
      <scheme val="minor"/>
    </font>
    <font>
      <u val="singleAccounting"/>
      <sz val="12"/>
      <color theme="1"/>
      <name val="Calibri"/>
      <family val="2"/>
      <scheme val="minor"/>
    </font>
    <font>
      <sz val="11"/>
      <color rgb="FFFFFF00"/>
      <name val="Calibri"/>
      <family val="2"/>
      <scheme val="minor"/>
    </font>
    <font>
      <sz val="12"/>
      <color theme="1"/>
      <name val="Times New Roman"/>
      <family val="1"/>
    </font>
  </fonts>
  <fills count="13">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30"/>
        <bgColor indexed="64"/>
      </patternFill>
    </fill>
    <fill>
      <patternFill patternType="solid">
        <fgColor indexed="8"/>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9"/>
      </top>
      <bottom style="thin">
        <color indexed="9"/>
      </bottom>
      <diagonal/>
    </border>
    <border>
      <left style="thick">
        <color indexed="9"/>
      </left>
      <right/>
      <top style="thin">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style="thick">
        <color indexed="9"/>
      </left>
      <right style="thin">
        <color indexed="64"/>
      </right>
      <top style="thin">
        <color indexed="9"/>
      </top>
      <bottom style="thin">
        <color indexed="9"/>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9"/>
      </top>
      <bottom style="thin">
        <color indexed="64"/>
      </bottom>
      <diagonal/>
    </border>
    <border>
      <left style="thick">
        <color indexed="9"/>
      </left>
      <right/>
      <top style="thin">
        <color indexed="9"/>
      </top>
      <bottom style="thin">
        <color indexed="64"/>
      </bottom>
      <diagonal/>
    </border>
    <border>
      <left/>
      <right/>
      <top style="thin">
        <color indexed="9"/>
      </top>
      <bottom style="thin">
        <color indexed="64"/>
      </bottom>
      <diagonal/>
    </border>
    <border>
      <left/>
      <right style="thick">
        <color indexed="9"/>
      </right>
      <top style="thin">
        <color indexed="9"/>
      </top>
      <bottom style="thin">
        <color indexed="64"/>
      </bottom>
      <diagonal/>
    </border>
    <border>
      <left style="thick">
        <color indexed="9"/>
      </left>
      <right style="thin">
        <color indexed="64"/>
      </right>
      <top style="thin">
        <color indexed="9"/>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129">
    <xf numFmtId="0" fontId="0" fillId="0" borderId="0" xfId="0"/>
    <xf numFmtId="37" fontId="3" fillId="2" borderId="1" xfId="0" applyNumberFormat="1" applyFont="1" applyFill="1" applyBorder="1" applyAlignment="1">
      <alignment horizontal="center"/>
    </xf>
    <xf numFmtId="37" fontId="3" fillId="2" borderId="2" xfId="0" applyNumberFormat="1" applyFont="1" applyFill="1" applyBorder="1"/>
    <xf numFmtId="37" fontId="4" fillId="2" borderId="2" xfId="0" applyNumberFormat="1" applyFont="1" applyFill="1" applyBorder="1" applyAlignment="1">
      <alignment horizontal="center"/>
    </xf>
    <xf numFmtId="37" fontId="4" fillId="2" borderId="2" xfId="0" applyNumberFormat="1" applyFont="1" applyFill="1" applyBorder="1" applyAlignment="1">
      <alignment horizontal="centerContinuous"/>
    </xf>
    <xf numFmtId="0" fontId="0" fillId="2" borderId="0" xfId="0" applyFill="1"/>
    <xf numFmtId="0" fontId="4" fillId="2" borderId="3" xfId="0" applyFont="1" applyFill="1" applyBorder="1" applyAlignment="1">
      <alignment horizontal="center"/>
    </xf>
    <xf numFmtId="0" fontId="4" fillId="2" borderId="0" xfId="0" applyFont="1" applyFill="1" applyAlignment="1">
      <alignment horizontal="centerContinuous"/>
    </xf>
    <xf numFmtId="0" fontId="4" fillId="2" borderId="0" xfId="0" applyFont="1" applyFill="1" applyAlignment="1">
      <alignment horizontal="center"/>
    </xf>
    <xf numFmtId="0" fontId="5" fillId="3" borderId="3" xfId="0" applyFont="1" applyFill="1" applyBorder="1"/>
    <xf numFmtId="37" fontId="6" fillId="3" borderId="0" xfId="0" applyNumberFormat="1" applyFont="1" applyFill="1"/>
    <xf numFmtId="0" fontId="0" fillId="3" borderId="0" xfId="0" applyFill="1"/>
    <xf numFmtId="37" fontId="3" fillId="4" borderId="1" xfId="0" applyNumberFormat="1" applyFont="1" applyFill="1" applyBorder="1" applyAlignment="1">
      <alignment horizontal="center"/>
    </xf>
    <xf numFmtId="37" fontId="3" fillId="4" borderId="2" xfId="0" applyNumberFormat="1" applyFont="1" applyFill="1" applyBorder="1"/>
    <xf numFmtId="41" fontId="3" fillId="4" borderId="2" xfId="0" applyNumberFormat="1" applyFont="1" applyFill="1" applyBorder="1"/>
    <xf numFmtId="0" fontId="0" fillId="4" borderId="0" xfId="0" applyFill="1"/>
    <xf numFmtId="0" fontId="7" fillId="4" borderId="0" xfId="0" applyFont="1" applyFill="1"/>
    <xf numFmtId="37" fontId="8" fillId="5" borderId="4" xfId="0" applyNumberFormat="1" applyFont="1" applyFill="1" applyBorder="1" applyAlignment="1">
      <alignment horizontal="center" vertical="center"/>
    </xf>
    <xf numFmtId="37" fontId="8" fillId="5" borderId="5" xfId="0" applyNumberFormat="1" applyFont="1" applyFill="1" applyBorder="1" applyAlignment="1">
      <alignment vertical="center"/>
    </xf>
    <xf numFmtId="37" fontId="8" fillId="5" borderId="6" xfId="0" applyNumberFormat="1" applyFont="1" applyFill="1" applyBorder="1" applyAlignment="1">
      <alignment vertical="center"/>
    </xf>
    <xf numFmtId="37" fontId="8" fillId="5" borderId="7" xfId="0" applyNumberFormat="1" applyFont="1" applyFill="1" applyBorder="1" applyAlignment="1">
      <alignment vertical="center"/>
    </xf>
    <xf numFmtId="41" fontId="8" fillId="5" borderId="5" xfId="0" applyNumberFormat="1" applyFont="1" applyFill="1" applyBorder="1" applyAlignment="1">
      <alignment horizontal="left" vertical="center" indent="1"/>
    </xf>
    <xf numFmtId="41" fontId="8" fillId="5" borderId="8" xfId="0" applyNumberFormat="1" applyFont="1" applyFill="1" applyBorder="1" applyAlignment="1">
      <alignment horizontal="left" vertical="center" indent="1"/>
    </xf>
    <xf numFmtId="0" fontId="0" fillId="4" borderId="3" xfId="0" applyFill="1" applyBorder="1"/>
    <xf numFmtId="0" fontId="9" fillId="4" borderId="0" xfId="0" applyFont="1" applyFill="1"/>
    <xf numFmtId="37" fontId="10" fillId="3" borderId="4" xfId="0" applyNumberFormat="1" applyFont="1" applyFill="1" applyBorder="1" applyAlignment="1">
      <alignment horizontal="center" vertical="center"/>
    </xf>
    <xf numFmtId="37" fontId="10" fillId="3" borderId="5" xfId="0" applyNumberFormat="1" applyFont="1" applyFill="1" applyBorder="1" applyAlignment="1">
      <alignment vertical="center"/>
    </xf>
    <xf numFmtId="37" fontId="10" fillId="3" borderId="6" xfId="0" applyNumberFormat="1" applyFont="1" applyFill="1" applyBorder="1" applyAlignment="1">
      <alignment vertical="center"/>
    </xf>
    <xf numFmtId="41" fontId="11" fillId="6" borderId="8" xfId="0" applyNumberFormat="1" applyFont="1" applyFill="1" applyBorder="1" applyAlignment="1">
      <alignment horizontal="left" vertical="center" indent="1"/>
    </xf>
    <xf numFmtId="41" fontId="11" fillId="6" borderId="5" xfId="0" applyNumberFormat="1" applyFont="1" applyFill="1" applyBorder="1" applyAlignment="1">
      <alignment horizontal="left" vertical="center" indent="1"/>
    </xf>
    <xf numFmtId="0" fontId="0" fillId="6" borderId="3" xfId="0" applyFill="1" applyBorder="1"/>
    <xf numFmtId="0" fontId="11" fillId="6" borderId="0" xfId="0" applyFont="1" applyFill="1"/>
    <xf numFmtId="37" fontId="6" fillId="7" borderId="3" xfId="0" applyNumberFormat="1" applyFont="1" applyFill="1" applyBorder="1" applyAlignment="1">
      <alignment horizontal="center"/>
    </xf>
    <xf numFmtId="37" fontId="6" fillId="7" borderId="0" xfId="0" applyNumberFormat="1" applyFont="1" applyFill="1" applyAlignment="1">
      <alignment horizontal="center"/>
    </xf>
    <xf numFmtId="41" fontId="12" fillId="7" borderId="0" xfId="0" applyNumberFormat="1" applyFont="1" applyFill="1" applyAlignment="1">
      <alignment horizontal="right"/>
    </xf>
    <xf numFmtId="41" fontId="12" fillId="7" borderId="9" xfId="0" applyNumberFormat="1" applyFont="1" applyFill="1" applyBorder="1" applyAlignment="1">
      <alignment horizontal="right"/>
    </xf>
    <xf numFmtId="41" fontId="12" fillId="0" borderId="10" xfId="0" applyNumberFormat="1" applyFont="1" applyBorder="1" applyAlignment="1">
      <alignment horizontal="right"/>
    </xf>
    <xf numFmtId="41" fontId="12" fillId="0" borderId="9" xfId="0" applyNumberFormat="1" applyFont="1" applyBorder="1" applyAlignment="1">
      <alignment horizontal="right"/>
    </xf>
    <xf numFmtId="37" fontId="10" fillId="3" borderId="7" xfId="0" applyNumberFormat="1" applyFont="1" applyFill="1" applyBorder="1" applyAlignment="1">
      <alignment vertical="center"/>
    </xf>
    <xf numFmtId="41" fontId="10" fillId="3" borderId="5" xfId="0" applyNumberFormat="1" applyFont="1" applyFill="1" applyBorder="1" applyAlignment="1">
      <alignment horizontal="right" vertical="center" indent="1"/>
    </xf>
    <xf numFmtId="41" fontId="10" fillId="3" borderId="8" xfId="0" applyNumberFormat="1" applyFont="1" applyFill="1" applyBorder="1" applyAlignment="1">
      <alignment horizontal="right" vertical="center" indent="1"/>
    </xf>
    <xf numFmtId="0" fontId="0" fillId="3" borderId="3" xfId="0" applyFill="1" applyBorder="1"/>
    <xf numFmtId="0" fontId="9" fillId="0" borderId="0" xfId="0" applyFont="1"/>
    <xf numFmtId="37" fontId="10" fillId="5" borderId="5" xfId="0" applyNumberFormat="1" applyFont="1" applyFill="1" applyBorder="1" applyAlignment="1">
      <alignment vertical="center"/>
    </xf>
    <xf numFmtId="0" fontId="0" fillId="6" borderId="0" xfId="0" applyFill="1"/>
    <xf numFmtId="41" fontId="10" fillId="0" borderId="5" xfId="0" applyNumberFormat="1" applyFont="1" applyBorder="1" applyAlignment="1">
      <alignment horizontal="left" vertical="center" indent="1"/>
    </xf>
    <xf numFmtId="37" fontId="13" fillId="3" borderId="13" xfId="0" applyNumberFormat="1" applyFont="1" applyFill="1" applyBorder="1" applyAlignment="1">
      <alignment vertical="center" wrapText="1"/>
    </xf>
    <xf numFmtId="37" fontId="13" fillId="3" borderId="14" xfId="0" applyNumberFormat="1" applyFont="1" applyFill="1" applyBorder="1" applyAlignment="1">
      <alignment vertical="center" wrapText="1"/>
    </xf>
    <xf numFmtId="37" fontId="8" fillId="5" borderId="5" xfId="0" applyNumberFormat="1" applyFont="1" applyFill="1" applyBorder="1" applyAlignment="1">
      <alignment horizontal="left" vertical="center" indent="1"/>
    </xf>
    <xf numFmtId="41" fontId="8" fillId="0" borderId="5" xfId="0" applyNumberFormat="1" applyFont="1" applyBorder="1" applyAlignment="1">
      <alignment horizontal="left" vertical="center" indent="1"/>
    </xf>
    <xf numFmtId="37" fontId="10" fillId="3" borderId="15" xfId="0" applyNumberFormat="1" applyFont="1" applyFill="1" applyBorder="1" applyAlignment="1">
      <alignment horizontal="center" vertical="center"/>
    </xf>
    <xf numFmtId="37" fontId="10" fillId="3" borderId="16" xfId="0" applyNumberFormat="1" applyFont="1" applyFill="1" applyBorder="1" applyAlignment="1">
      <alignment vertical="center"/>
    </xf>
    <xf numFmtId="37" fontId="10" fillId="3" borderId="17" xfId="0" applyNumberFormat="1" applyFont="1" applyFill="1" applyBorder="1" applyAlignment="1">
      <alignment vertical="center"/>
    </xf>
    <xf numFmtId="37" fontId="10" fillId="3" borderId="18" xfId="0" applyNumberFormat="1" applyFont="1" applyFill="1" applyBorder="1" applyAlignment="1">
      <alignment vertical="center"/>
    </xf>
    <xf numFmtId="41" fontId="10" fillId="3" borderId="16" xfId="0" applyNumberFormat="1" applyFont="1" applyFill="1" applyBorder="1" applyAlignment="1">
      <alignment horizontal="right" vertical="center" indent="1"/>
    </xf>
    <xf numFmtId="41" fontId="10" fillId="3" borderId="19" xfId="0" applyNumberFormat="1" applyFont="1" applyFill="1" applyBorder="1" applyAlignment="1">
      <alignment horizontal="right" vertical="center" indent="1"/>
    </xf>
    <xf numFmtId="0" fontId="0" fillId="0" borderId="3" xfId="0" applyBorder="1"/>
    <xf numFmtId="37" fontId="10" fillId="8" borderId="0" xfId="0" applyNumberFormat="1" applyFont="1" applyFill="1" applyAlignment="1">
      <alignment horizontal="center" vertical="center"/>
    </xf>
    <xf numFmtId="37" fontId="10" fillId="8" borderId="0" xfId="0" applyNumberFormat="1" applyFont="1" applyFill="1" applyAlignment="1">
      <alignment vertical="center"/>
    </xf>
    <xf numFmtId="41" fontId="10" fillId="8" borderId="0" xfId="0" applyNumberFormat="1" applyFont="1" applyFill="1" applyAlignment="1">
      <alignment horizontal="right" vertical="center" indent="1"/>
    </xf>
    <xf numFmtId="0" fontId="15" fillId="9" borderId="23" xfId="3" applyNumberFormat="1" applyFont="1" applyFill="1" applyBorder="1" applyAlignment="1">
      <alignment horizontal="center" vertical="center"/>
    </xf>
    <xf numFmtId="0" fontId="16" fillId="0" borderId="0" xfId="0" applyFont="1"/>
    <xf numFmtId="0" fontId="17" fillId="9" borderId="23" xfId="2" applyFont="1" applyFill="1" applyBorder="1" applyAlignment="1">
      <alignment horizontal="center"/>
    </xf>
    <xf numFmtId="0" fontId="17" fillId="9" borderId="23" xfId="2" applyFont="1" applyFill="1" applyBorder="1"/>
    <xf numFmtId="164" fontId="17" fillId="9" borderId="23" xfId="4" applyNumberFormat="1" applyFont="1" applyFill="1" applyBorder="1"/>
    <xf numFmtId="165" fontId="17" fillId="9" borderId="23" xfId="3" applyNumberFormat="1" applyFont="1" applyFill="1" applyBorder="1"/>
    <xf numFmtId="0" fontId="1" fillId="9" borderId="23" xfId="2" applyFill="1" applyBorder="1"/>
    <xf numFmtId="0" fontId="15" fillId="9" borderId="23" xfId="2" applyFont="1" applyFill="1" applyBorder="1"/>
    <xf numFmtId="164" fontId="15" fillId="9" borderId="23" xfId="2" applyNumberFormat="1" applyFont="1" applyFill="1" applyBorder="1"/>
    <xf numFmtId="165" fontId="16" fillId="0" borderId="0" xfId="1" applyNumberFormat="1" applyFont="1"/>
    <xf numFmtId="164" fontId="16" fillId="0" borderId="0" xfId="0" applyNumberFormat="1" applyFont="1"/>
    <xf numFmtId="0" fontId="15" fillId="10" borderId="23" xfId="3" applyNumberFormat="1" applyFont="1" applyFill="1" applyBorder="1" applyAlignment="1">
      <alignment horizontal="center" vertical="center"/>
    </xf>
    <xf numFmtId="0" fontId="17" fillId="10" borderId="23" xfId="2" applyFont="1" applyFill="1" applyBorder="1" applyAlignment="1">
      <alignment horizontal="center"/>
    </xf>
    <xf numFmtId="0" fontId="17" fillId="10" borderId="23" xfId="2" applyFont="1" applyFill="1" applyBorder="1"/>
    <xf numFmtId="164" fontId="1" fillId="10" borderId="23" xfId="4" applyNumberFormat="1" applyFont="1" applyFill="1" applyBorder="1"/>
    <xf numFmtId="164" fontId="17" fillId="10" borderId="23" xfId="4" applyNumberFormat="1" applyFont="1" applyFill="1" applyBorder="1"/>
    <xf numFmtId="165" fontId="1" fillId="10" borderId="23" xfId="3" applyNumberFormat="1" applyFont="1" applyFill="1" applyBorder="1"/>
    <xf numFmtId="0" fontId="1" fillId="10" borderId="23" xfId="2" applyFill="1" applyBorder="1"/>
    <xf numFmtId="41" fontId="17" fillId="10" borderId="23" xfId="2" applyNumberFormat="1" applyFont="1" applyFill="1" applyBorder="1"/>
    <xf numFmtId="0" fontId="15" fillId="10" borderId="23" xfId="2" applyFont="1" applyFill="1" applyBorder="1"/>
    <xf numFmtId="164" fontId="15" fillId="10" borderId="23" xfId="2" applyNumberFormat="1" applyFont="1" applyFill="1" applyBorder="1"/>
    <xf numFmtId="165" fontId="17" fillId="0" borderId="0" xfId="3" applyNumberFormat="1" applyFont="1"/>
    <xf numFmtId="165" fontId="18" fillId="0" borderId="0" xfId="1" applyNumberFormat="1" applyFont="1"/>
    <xf numFmtId="0" fontId="17" fillId="9" borderId="23" xfId="2" applyFont="1" applyFill="1" applyBorder="1" applyAlignment="1">
      <alignment horizontal="left"/>
    </xf>
    <xf numFmtId="0" fontId="1" fillId="9" borderId="23" xfId="2" applyFill="1" applyBorder="1" applyAlignment="1">
      <alignment horizontal="center"/>
    </xf>
    <xf numFmtId="165" fontId="16" fillId="0" borderId="0" xfId="1" applyNumberFormat="1" applyFont="1" applyFill="1"/>
    <xf numFmtId="0" fontId="15" fillId="10" borderId="23" xfId="2" applyFont="1" applyFill="1" applyBorder="1" applyAlignment="1">
      <alignment horizontal="center" vertical="center"/>
    </xf>
    <xf numFmtId="0" fontId="17" fillId="10" borderId="23" xfId="2" applyFont="1" applyFill="1" applyBorder="1" applyAlignment="1">
      <alignment horizontal="left"/>
    </xf>
    <xf numFmtId="165" fontId="17" fillId="10" borderId="23" xfId="3" applyNumberFormat="1" applyFont="1" applyFill="1" applyBorder="1"/>
    <xf numFmtId="0" fontId="1" fillId="10" borderId="23" xfId="2" applyFill="1" applyBorder="1" applyAlignment="1">
      <alignment horizontal="center"/>
    </xf>
    <xf numFmtId="0" fontId="0" fillId="11" borderId="23" xfId="2" applyFont="1" applyFill="1" applyBorder="1"/>
    <xf numFmtId="0" fontId="16" fillId="11" borderId="0" xfId="0" applyFont="1" applyFill="1"/>
    <xf numFmtId="0" fontId="17" fillId="11" borderId="23" xfId="2" applyFont="1" applyFill="1" applyBorder="1" applyAlignment="1">
      <alignment horizontal="center"/>
    </xf>
    <xf numFmtId="0" fontId="17" fillId="11" borderId="23" xfId="2" applyFont="1" applyFill="1" applyBorder="1"/>
    <xf numFmtId="164" fontId="1" fillId="11" borderId="23" xfId="4" applyNumberFormat="1" applyFont="1" applyFill="1" applyBorder="1"/>
    <xf numFmtId="164" fontId="17" fillId="11" borderId="23" xfId="4" applyNumberFormat="1" applyFont="1" applyFill="1" applyBorder="1"/>
    <xf numFmtId="41" fontId="1" fillId="11" borderId="23" xfId="4" applyNumberFormat="1" applyFont="1" applyFill="1" applyBorder="1"/>
    <xf numFmtId="165" fontId="1" fillId="11" borderId="23" xfId="3" applyNumberFormat="1" applyFont="1" applyFill="1" applyBorder="1"/>
    <xf numFmtId="41" fontId="19" fillId="11" borderId="23" xfId="4" applyNumberFormat="1" applyFont="1" applyFill="1" applyBorder="1"/>
    <xf numFmtId="41" fontId="17" fillId="11" borderId="23" xfId="4" applyNumberFormat="1" applyFont="1" applyFill="1" applyBorder="1"/>
    <xf numFmtId="0" fontId="1" fillId="11" borderId="23" xfId="2" applyFill="1" applyBorder="1"/>
    <xf numFmtId="0" fontId="15" fillId="11" borderId="23" xfId="2" applyFont="1" applyFill="1" applyBorder="1"/>
    <xf numFmtId="164" fontId="15" fillId="11" borderId="23" xfId="2" applyNumberFormat="1" applyFont="1" applyFill="1" applyBorder="1"/>
    <xf numFmtId="37" fontId="13" fillId="3" borderId="1" xfId="0" applyNumberFormat="1" applyFont="1" applyFill="1" applyBorder="1" applyAlignment="1">
      <alignment horizontal="left" vertical="center" wrapText="1"/>
    </xf>
    <xf numFmtId="37" fontId="13" fillId="3" borderId="2" xfId="0" applyNumberFormat="1" applyFont="1" applyFill="1" applyBorder="1" applyAlignment="1">
      <alignment horizontal="left" vertical="center" wrapText="1"/>
    </xf>
    <xf numFmtId="37" fontId="13" fillId="3" borderId="11" xfId="0" applyNumberFormat="1" applyFont="1" applyFill="1" applyBorder="1" applyAlignment="1">
      <alignment horizontal="left" vertical="center" wrapText="1"/>
    </xf>
    <xf numFmtId="37" fontId="13" fillId="3" borderId="3" xfId="0" applyNumberFormat="1" applyFont="1" applyFill="1" applyBorder="1" applyAlignment="1">
      <alignment horizontal="left" vertical="center" wrapText="1"/>
    </xf>
    <xf numFmtId="37" fontId="13" fillId="3" borderId="0" xfId="0" applyNumberFormat="1" applyFont="1" applyFill="1" applyAlignment="1">
      <alignment horizontal="left" vertical="center" wrapText="1"/>
    </xf>
    <xf numFmtId="37" fontId="13" fillId="3" borderId="9" xfId="0" applyNumberFormat="1" applyFont="1" applyFill="1" applyBorder="1" applyAlignment="1">
      <alignment horizontal="left" vertical="center" wrapText="1"/>
    </xf>
    <xf numFmtId="37" fontId="13" fillId="3" borderId="12" xfId="0" applyNumberFormat="1" applyFont="1" applyFill="1" applyBorder="1" applyAlignment="1">
      <alignment horizontal="left" vertical="center" wrapText="1"/>
    </xf>
    <xf numFmtId="37" fontId="13" fillId="3" borderId="13" xfId="0" applyNumberFormat="1" applyFont="1" applyFill="1" applyBorder="1" applyAlignment="1">
      <alignment horizontal="left" vertical="center" wrapText="1"/>
    </xf>
    <xf numFmtId="37" fontId="13" fillId="3" borderId="14" xfId="0" applyNumberFormat="1" applyFont="1" applyFill="1" applyBorder="1" applyAlignment="1">
      <alignment horizontal="left" vertical="center" wrapText="1"/>
    </xf>
    <xf numFmtId="0" fontId="2" fillId="9" borderId="20" xfId="2" applyFont="1" applyFill="1" applyBorder="1" applyAlignment="1">
      <alignment horizontal="center" wrapText="1"/>
    </xf>
    <xf numFmtId="0" fontId="2" fillId="9" borderId="21" xfId="2" applyFont="1" applyFill="1" applyBorder="1" applyAlignment="1">
      <alignment horizontal="center" wrapText="1"/>
    </xf>
    <xf numFmtId="0" fontId="2" fillId="9" borderId="22" xfId="2" applyFont="1" applyFill="1" applyBorder="1" applyAlignment="1">
      <alignment horizontal="center" wrapText="1"/>
    </xf>
    <xf numFmtId="0" fontId="2" fillId="10" borderId="20" xfId="2" applyFont="1" applyFill="1" applyBorder="1" applyAlignment="1">
      <alignment horizontal="center" wrapText="1"/>
    </xf>
    <xf numFmtId="0" fontId="2" fillId="10" borderId="21" xfId="2" applyFont="1" applyFill="1" applyBorder="1" applyAlignment="1">
      <alignment horizontal="center" wrapText="1"/>
    </xf>
    <xf numFmtId="0" fontId="2" fillId="10" borderId="22" xfId="2" applyFont="1" applyFill="1" applyBorder="1" applyAlignment="1">
      <alignment horizontal="center" wrapText="1"/>
    </xf>
    <xf numFmtId="0" fontId="2" fillId="11" borderId="20" xfId="2" applyFont="1" applyFill="1" applyBorder="1" applyAlignment="1">
      <alignment horizontal="center"/>
    </xf>
    <xf numFmtId="0" fontId="2" fillId="11" borderId="22" xfId="2" applyFont="1" applyFill="1" applyBorder="1" applyAlignment="1">
      <alignment horizontal="center"/>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10" borderId="26" xfId="0" applyFont="1" applyFill="1" applyBorder="1" applyAlignment="1">
      <alignment vertical="center" wrapText="1"/>
    </xf>
    <xf numFmtId="6" fontId="20" fillId="10" borderId="27" xfId="0" applyNumberFormat="1" applyFont="1" applyFill="1" applyBorder="1" applyAlignment="1">
      <alignment vertical="center" wrapText="1"/>
    </xf>
    <xf numFmtId="0" fontId="20" fillId="12" borderId="26" xfId="0" applyFont="1" applyFill="1" applyBorder="1" applyAlignment="1">
      <alignment vertical="center" wrapText="1"/>
    </xf>
    <xf numFmtId="6" fontId="20" fillId="12" borderId="27" xfId="0" applyNumberFormat="1" applyFont="1" applyFill="1" applyBorder="1" applyAlignment="1">
      <alignment vertical="center" wrapText="1"/>
    </xf>
    <xf numFmtId="0" fontId="20" fillId="0" borderId="0" xfId="0" applyFont="1" applyAlignment="1">
      <alignment vertical="center" wrapText="1"/>
    </xf>
    <xf numFmtId="6" fontId="0" fillId="10" borderId="0" xfId="0" applyNumberFormat="1" applyFill="1"/>
    <xf numFmtId="6" fontId="0" fillId="12" borderId="0" xfId="0" applyNumberFormat="1" applyFill="1"/>
  </cellXfs>
  <cellStyles count="5">
    <cellStyle name="Comma" xfId="1" builtinId="3"/>
    <cellStyle name="Comma 10" xfId="3" xr:uid="{3B4E1463-E46C-45EF-B77D-5C7DEC6CA8E2}"/>
    <cellStyle name="Currency 15" xfId="4" xr:uid="{C40F804D-7663-4896-96FD-F6896AEEE99A}"/>
    <cellStyle name="Normal" xfId="0" builtinId="0"/>
    <cellStyle name="Normal 10" xfId="2" xr:uid="{ACCA9DA9-1B59-4FAC-8576-D9FBEB8BB5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29e39f5313cc976b/Exeter1/103822-1%20PWD%20-%202023%20Rate%20Case/Testimony/Model%20files/jlr_%20PWD_FinPlan23_24_Ver1.xlsm" TargetMode="External"/><Relationship Id="rId1" Type="http://schemas.openxmlformats.org/officeDocument/2006/relationships/externalLinkPath" Target="jlr_%20PWD_FinPlan23_24_Ve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Cash Flow"/>
      <sheetName val="Revenue Requirements"/>
      <sheetName val="Capital Program"/>
      <sheetName val="Combined Dashboard"/>
      <sheetName val="Water Dashboard"/>
      <sheetName val="Wastewater Dashboard"/>
      <sheetName val="Assumption #s"/>
      <sheetName val="Customer"/>
      <sheetName val="Bill Tab"/>
      <sheetName val="Other Revenue"/>
      <sheetName val="Direct O&amp;M"/>
      <sheetName val="Other Dept O&amp;M"/>
      <sheetName val="O&amp;M Adjustments"/>
      <sheetName val="DS"/>
      <sheetName val="Capital Projects"/>
      <sheetName val="TY Rate CF Data"/>
      <sheetName val="Finplan CF Data"/>
      <sheetName val="Funds"/>
      <sheetName val="Cost of Service"/>
      <sheetName val="Link"/>
      <sheetName val="BV_E1_C_Tables"/>
      <sheetName val="BV_E1_W_Tables"/>
      <sheetName val="BV_E1_WW_Tables"/>
      <sheetName val="BVE3_Testimony Tables"/>
      <sheetName val="Assumptions Tables"/>
      <sheetName val="Rate Study Tables DETAIL"/>
      <sheetName val="Report Tables"/>
      <sheetName val="Report Tables (2)"/>
      <sheetName val="BVE3_Report Tables"/>
      <sheetName val="Capital Projects - Scen 1"/>
      <sheetName val="Capital Projects - Scen 2"/>
      <sheetName val="Capital Projects - Scen 3"/>
      <sheetName val="Capital Projects - Scen 4"/>
      <sheetName val="Capital Projects - Scen 5"/>
      <sheetName val="Dashboard Data"/>
      <sheetName val="Dashboard Storage"/>
      <sheetName val="M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712">
          <cell r="I2712">
            <v>285326.65553625778</v>
          </cell>
        </row>
      </sheetData>
      <sheetData sheetId="9" refreshError="1"/>
      <sheetData sheetId="10" refreshError="1"/>
      <sheetData sheetId="11">
        <row r="398">
          <cell r="L398">
            <v>59647849</v>
          </cell>
          <cell r="M398">
            <v>62543346</v>
          </cell>
          <cell r="N398">
            <v>66586403</v>
          </cell>
        </row>
        <row r="399">
          <cell r="L399">
            <v>35097710</v>
          </cell>
          <cell r="M399">
            <v>41227161</v>
          </cell>
          <cell r="N399">
            <v>41756017</v>
          </cell>
        </row>
        <row r="400">
          <cell r="L400">
            <v>9374396</v>
          </cell>
          <cell r="M400">
            <v>10381738</v>
          </cell>
          <cell r="N400">
            <v>10381738</v>
          </cell>
        </row>
        <row r="401">
          <cell r="L401">
            <v>946493</v>
          </cell>
          <cell r="M401">
            <v>1126150</v>
          </cell>
          <cell r="N401">
            <v>1126150</v>
          </cell>
        </row>
        <row r="402">
          <cell r="L402">
            <v>0</v>
          </cell>
          <cell r="M402">
            <v>0</v>
          </cell>
          <cell r="N402">
            <v>0</v>
          </cell>
        </row>
        <row r="403">
          <cell r="L403">
            <v>8001852</v>
          </cell>
          <cell r="M403">
            <v>8209902</v>
          </cell>
          <cell r="N403">
            <v>8382308</v>
          </cell>
        </row>
        <row r="404">
          <cell r="L404">
            <v>19342740</v>
          </cell>
          <cell r="M404">
            <v>27594513</v>
          </cell>
          <cell r="N404">
            <v>28173998</v>
          </cell>
        </row>
        <row r="405">
          <cell r="L405">
            <v>1942148</v>
          </cell>
          <cell r="M405">
            <v>2458167</v>
          </cell>
          <cell r="N405">
            <v>2509789</v>
          </cell>
        </row>
        <row r="406">
          <cell r="L406">
            <v>249169</v>
          </cell>
          <cell r="M406">
            <v>249169</v>
          </cell>
          <cell r="N406">
            <v>249169</v>
          </cell>
        </row>
        <row r="407">
          <cell r="L407">
            <v>2250208</v>
          </cell>
          <cell r="M407">
            <v>2308713</v>
          </cell>
          <cell r="N407">
            <v>2357196</v>
          </cell>
        </row>
        <row r="479">
          <cell r="L479">
            <v>88337889.752010986</v>
          </cell>
          <cell r="M479">
            <v>93095337.596607655</v>
          </cell>
          <cell r="N479">
            <v>100709406.3227566</v>
          </cell>
        </row>
        <row r="480">
          <cell r="L480">
            <v>92293669.347340599</v>
          </cell>
          <cell r="M480">
            <v>104673792.93786849</v>
          </cell>
          <cell r="N480">
            <v>106233512.38055775</v>
          </cell>
        </row>
        <row r="481">
          <cell r="L481">
            <v>8618687.3549643196</v>
          </cell>
          <cell r="M481">
            <v>9544821.7208135612</v>
          </cell>
          <cell r="N481">
            <v>9544821.7208135612</v>
          </cell>
        </row>
        <row r="482">
          <cell r="L482">
            <v>5987523.1759934695</v>
          </cell>
          <cell r="M482">
            <v>7124031.7574329134</v>
          </cell>
          <cell r="N482">
            <v>7124031.7574329134</v>
          </cell>
        </row>
        <row r="483">
          <cell r="L483">
            <v>25000000</v>
          </cell>
          <cell r="M483">
            <v>20000000</v>
          </cell>
          <cell r="N483">
            <v>20000000</v>
          </cell>
        </row>
        <row r="484">
          <cell r="L484">
            <v>11863831.640942786</v>
          </cell>
          <cell r="M484">
            <v>12172289.4156073</v>
          </cell>
          <cell r="N484">
            <v>12427909.435335049</v>
          </cell>
        </row>
        <row r="485">
          <cell r="L485">
            <v>17583090</v>
          </cell>
          <cell r="M485">
            <v>25084182</v>
          </cell>
          <cell r="N485">
            <v>25610949.594999999</v>
          </cell>
        </row>
        <row r="486">
          <cell r="L486">
            <v>2349662.9992170502</v>
          </cell>
          <cell r="M486">
            <v>3061315.5801867172</v>
          </cell>
          <cell r="N486">
            <v>3125602.7143706381</v>
          </cell>
        </row>
        <row r="487">
          <cell r="L487">
            <v>249169.87043189368</v>
          </cell>
          <cell r="M487">
            <v>249169.87043189368</v>
          </cell>
          <cell r="N487">
            <v>249169.87043189368</v>
          </cell>
        </row>
        <row r="488">
          <cell r="L488">
            <v>4000369.666666667</v>
          </cell>
          <cell r="M488">
            <v>4104379.6860000007</v>
          </cell>
          <cell r="N488">
            <v>4190571.632406</v>
          </cell>
        </row>
        <row r="512">
          <cell r="L512">
            <v>11721513</v>
          </cell>
          <cell r="M512">
            <v>14262932</v>
          </cell>
          <cell r="N512">
            <v>14469249</v>
          </cell>
        </row>
        <row r="513">
          <cell r="L513">
            <v>21964275</v>
          </cell>
          <cell r="M513">
            <v>25548929</v>
          </cell>
          <cell r="N513">
            <v>25926222</v>
          </cell>
        </row>
      </sheetData>
      <sheetData sheetId="12">
        <row r="601">
          <cell r="L601">
            <v>10407797</v>
          </cell>
          <cell r="M601">
            <v>10746051</v>
          </cell>
          <cell r="N601">
            <v>11068431</v>
          </cell>
        </row>
        <row r="602">
          <cell r="L602">
            <v>29129810</v>
          </cell>
          <cell r="M602">
            <v>30503760</v>
          </cell>
          <cell r="N602">
            <v>32652766</v>
          </cell>
        </row>
        <row r="603">
          <cell r="L603">
            <v>24736856</v>
          </cell>
          <cell r="M603">
            <v>24966590</v>
          </cell>
          <cell r="N603">
            <v>25614263</v>
          </cell>
        </row>
        <row r="604">
          <cell r="L604">
            <v>4458728</v>
          </cell>
          <cell r="M604">
            <v>5073595</v>
          </cell>
          <cell r="N604">
            <v>5196949</v>
          </cell>
        </row>
        <row r="605">
          <cell r="L605">
            <v>0</v>
          </cell>
          <cell r="M605">
            <v>0</v>
          </cell>
          <cell r="N605">
            <v>0</v>
          </cell>
        </row>
        <row r="606">
          <cell r="L606">
            <v>0</v>
          </cell>
          <cell r="M606">
            <v>0</v>
          </cell>
          <cell r="N606">
            <v>0</v>
          </cell>
        </row>
        <row r="607">
          <cell r="L607">
            <v>0</v>
          </cell>
          <cell r="M607">
            <v>0</v>
          </cell>
          <cell r="N607">
            <v>0</v>
          </cell>
        </row>
        <row r="608">
          <cell r="L608">
            <v>10314392</v>
          </cell>
          <cell r="M608">
            <v>10582566</v>
          </cell>
          <cell r="N608">
            <v>10804800</v>
          </cell>
        </row>
        <row r="609">
          <cell r="L609">
            <v>0</v>
          </cell>
          <cell r="M609">
            <v>0</v>
          </cell>
          <cell r="N609">
            <v>0</v>
          </cell>
        </row>
        <row r="610">
          <cell r="L610">
            <v>0</v>
          </cell>
          <cell r="M610">
            <v>0</v>
          </cell>
          <cell r="N610">
            <v>0</v>
          </cell>
        </row>
        <row r="611">
          <cell r="L611">
            <v>1659749</v>
          </cell>
          <cell r="M611">
            <v>1706056</v>
          </cell>
          <cell r="N611">
            <v>1749390</v>
          </cell>
        </row>
        <row r="612">
          <cell r="L612">
            <v>2088177</v>
          </cell>
          <cell r="M612">
            <v>2142469</v>
          </cell>
          <cell r="N612">
            <v>2187460</v>
          </cell>
        </row>
        <row r="613">
          <cell r="L613">
            <v>0</v>
          </cell>
          <cell r="M613">
            <v>0</v>
          </cell>
          <cell r="N613">
            <v>0</v>
          </cell>
        </row>
        <row r="614">
          <cell r="L614">
            <v>0</v>
          </cell>
          <cell r="M614">
            <v>0</v>
          </cell>
          <cell r="N614">
            <v>0</v>
          </cell>
        </row>
        <row r="615">
          <cell r="L615">
            <v>1518991</v>
          </cell>
          <cell r="M615">
            <v>1518991</v>
          </cell>
          <cell r="N615">
            <v>1518991</v>
          </cell>
        </row>
        <row r="616">
          <cell r="L616">
            <v>0</v>
          </cell>
          <cell r="M616">
            <v>0</v>
          </cell>
          <cell r="N616">
            <v>0</v>
          </cell>
        </row>
        <row r="730">
          <cell r="L730">
            <v>14281632.16251269</v>
          </cell>
          <cell r="M730">
            <v>14745784.610294351</v>
          </cell>
          <cell r="N730">
            <v>15188159.678603183</v>
          </cell>
        </row>
        <row r="731">
          <cell r="L731">
            <v>42670183</v>
          </cell>
          <cell r="M731">
            <v>44884523.858536392</v>
          </cell>
          <cell r="N731">
            <v>48733297.911292493</v>
          </cell>
        </row>
        <row r="732">
          <cell r="L732">
            <v>36235257</v>
          </cell>
          <cell r="M732">
            <v>36736897.170332834</v>
          </cell>
          <cell r="N732">
            <v>38228538.599183962</v>
          </cell>
        </row>
        <row r="733">
          <cell r="L733">
            <v>6531272</v>
          </cell>
          <cell r="M733">
            <v>7465502.2165078707</v>
          </cell>
          <cell r="N733">
            <v>7756293.9242020156</v>
          </cell>
        </row>
        <row r="734">
          <cell r="L734">
            <v>0</v>
          </cell>
          <cell r="M734">
            <v>0</v>
          </cell>
          <cell r="N734">
            <v>0</v>
          </cell>
        </row>
        <row r="735">
          <cell r="L735">
            <v>0</v>
          </cell>
          <cell r="M735">
            <v>0</v>
          </cell>
          <cell r="N735">
            <v>0</v>
          </cell>
        </row>
        <row r="736">
          <cell r="L736">
            <v>0</v>
          </cell>
          <cell r="M736">
            <v>0</v>
          </cell>
          <cell r="N736">
            <v>0</v>
          </cell>
        </row>
        <row r="737">
          <cell r="L737">
            <v>12496533.211164435</v>
          </cell>
          <cell r="M737">
            <v>12821443.266654709</v>
          </cell>
          <cell r="N737">
            <v>13090693.461254457</v>
          </cell>
        </row>
        <row r="738">
          <cell r="L738">
            <v>0</v>
          </cell>
          <cell r="M738">
            <v>0</v>
          </cell>
          <cell r="N738">
            <v>0</v>
          </cell>
        </row>
        <row r="739">
          <cell r="L739">
            <v>0</v>
          </cell>
          <cell r="M739">
            <v>0</v>
          </cell>
          <cell r="N739">
            <v>0</v>
          </cell>
        </row>
        <row r="740">
          <cell r="L740">
            <v>2950664.2144952221</v>
          </cell>
          <cell r="M740">
            <v>3032987.7431796389</v>
          </cell>
          <cell r="N740">
            <v>3110025.4542564023</v>
          </cell>
        </row>
        <row r="741">
          <cell r="L741">
            <v>3153760.6883155322</v>
          </cell>
          <cell r="M741">
            <v>3235759.0682117362</v>
          </cell>
          <cell r="N741">
            <v>3303710.8576441822</v>
          </cell>
        </row>
        <row r="742">
          <cell r="L742">
            <v>0</v>
          </cell>
          <cell r="M742">
            <v>0</v>
          </cell>
          <cell r="N742">
            <v>0</v>
          </cell>
        </row>
        <row r="743">
          <cell r="L743">
            <v>0</v>
          </cell>
          <cell r="M743">
            <v>0</v>
          </cell>
          <cell r="N743">
            <v>0</v>
          </cell>
        </row>
        <row r="744">
          <cell r="L744">
            <v>2586391.0000000005</v>
          </cell>
          <cell r="M744">
            <v>2586391.0000000005</v>
          </cell>
          <cell r="N744">
            <v>2586391.0000000005</v>
          </cell>
        </row>
        <row r="745">
          <cell r="L745">
            <v>0</v>
          </cell>
          <cell r="M745">
            <v>0</v>
          </cell>
          <cell r="N745">
            <v>0</v>
          </cell>
        </row>
      </sheetData>
      <sheetData sheetId="13" refreshError="1"/>
      <sheetData sheetId="14">
        <row r="230">
          <cell r="F230">
            <v>0.05</v>
          </cell>
        </row>
      </sheetData>
      <sheetData sheetId="15" refreshError="1"/>
      <sheetData sheetId="16" refreshError="1"/>
      <sheetData sheetId="17">
        <row r="174">
          <cell r="E174">
            <v>-340655.30008405563</v>
          </cell>
          <cell r="F174">
            <v>-362477.34349866613</v>
          </cell>
          <cell r="G174">
            <v>-377243.68131554115</v>
          </cell>
        </row>
      </sheetData>
      <sheetData sheetId="18" refreshError="1"/>
      <sheetData sheetId="19" refreshError="1"/>
      <sheetData sheetId="20" refreshError="1"/>
      <sheetData sheetId="21">
        <row r="31">
          <cell r="I31">
            <v>296993.54205052921</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FFD79-F602-4DA2-A7EE-2F0FD80BAE9D}">
  <dimension ref="A1:M48"/>
  <sheetViews>
    <sheetView workbookViewId="0">
      <selection activeCell="H41" sqref="H41"/>
    </sheetView>
  </sheetViews>
  <sheetFormatPr defaultRowHeight="14.4" x14ac:dyDescent="0.3"/>
  <cols>
    <col min="1" max="1" width="9" customWidth="1"/>
    <col min="2" max="2" width="11" customWidth="1"/>
    <col min="3" max="3" width="7.33203125" customWidth="1"/>
    <col min="4" max="4" width="3.44140625" customWidth="1"/>
    <col min="5" max="5" width="2.33203125" customWidth="1"/>
    <col min="6" max="11" width="10.109375" customWidth="1"/>
    <col min="12" max="12" width="2.33203125" customWidth="1"/>
    <col min="13" max="13" width="33" customWidth="1"/>
  </cols>
  <sheetData>
    <row r="1" spans="1:13" ht="16.2" x14ac:dyDescent="0.45">
      <c r="A1" s="1" t="s">
        <v>0</v>
      </c>
      <c r="B1" s="2"/>
      <c r="C1" s="2"/>
      <c r="D1" s="2"/>
      <c r="E1" s="3"/>
      <c r="F1" s="3"/>
      <c r="G1" s="4"/>
      <c r="H1" s="4"/>
      <c r="I1" s="4"/>
      <c r="J1" s="4"/>
      <c r="K1" s="4"/>
      <c r="L1" s="5"/>
      <c r="M1" s="5"/>
    </row>
    <row r="2" spans="1:13" ht="16.2" x14ac:dyDescent="0.45">
      <c r="A2" s="6" t="s">
        <v>1</v>
      </c>
      <c r="B2" s="7" t="s">
        <v>2</v>
      </c>
      <c r="C2" s="7"/>
      <c r="D2" s="7"/>
      <c r="E2" s="8"/>
      <c r="F2" s="8">
        <v>2023</v>
      </c>
      <c r="G2" s="8">
        <v>2024</v>
      </c>
      <c r="H2" s="8">
        <v>2025</v>
      </c>
      <c r="I2" s="8">
        <v>2026</v>
      </c>
      <c r="J2" s="8">
        <v>2027</v>
      </c>
      <c r="K2" s="8">
        <v>2028</v>
      </c>
      <c r="L2" s="5"/>
      <c r="M2" s="5"/>
    </row>
    <row r="3" spans="1:13" x14ac:dyDescent="0.3">
      <c r="A3" s="9"/>
      <c r="B3" s="10"/>
      <c r="C3" s="10"/>
      <c r="D3" s="10"/>
      <c r="E3" s="10"/>
      <c r="F3" s="10"/>
      <c r="G3" s="10"/>
      <c r="H3" s="10"/>
      <c r="I3" s="10"/>
      <c r="J3" s="10"/>
      <c r="K3" s="10"/>
      <c r="L3" s="11"/>
      <c r="M3" s="11"/>
    </row>
    <row r="4" spans="1:13" x14ac:dyDescent="0.3">
      <c r="A4" s="12"/>
      <c r="B4" s="13" t="s">
        <v>3</v>
      </c>
      <c r="C4" s="13"/>
      <c r="D4" s="13"/>
      <c r="E4" s="13"/>
      <c r="F4" s="13"/>
      <c r="G4" s="14"/>
      <c r="H4" s="14"/>
      <c r="I4" s="14"/>
      <c r="J4" s="14"/>
      <c r="K4" s="14"/>
      <c r="L4" s="15"/>
      <c r="M4" s="16" t="s">
        <v>4</v>
      </c>
    </row>
    <row r="5" spans="1:13" x14ac:dyDescent="0.3">
      <c r="A5" s="17">
        <v>1</v>
      </c>
      <c r="B5" s="18" t="s">
        <v>5</v>
      </c>
      <c r="C5" s="19"/>
      <c r="D5" s="19"/>
      <c r="E5" s="20"/>
      <c r="F5" s="21">
        <v>172675.16791452368</v>
      </c>
      <c r="G5" s="21">
        <v>181130.51920690201</v>
      </c>
      <c r="H5" s="21">
        <v>193552.40000135981</v>
      </c>
      <c r="I5" s="21">
        <v>202479.70724170923</v>
      </c>
      <c r="J5" s="22">
        <v>210588.42598355468</v>
      </c>
      <c r="K5" s="21">
        <v>219668.64058636542</v>
      </c>
      <c r="L5" s="23"/>
      <c r="M5" s="24" t="s">
        <v>6</v>
      </c>
    </row>
    <row r="6" spans="1:13" hidden="1" x14ac:dyDescent="0.3">
      <c r="A6" s="25" t="s">
        <v>7</v>
      </c>
      <c r="B6" s="26" t="s">
        <v>5</v>
      </c>
      <c r="C6" s="27"/>
      <c r="D6" s="27"/>
      <c r="E6" s="27"/>
      <c r="F6" s="28">
        <f t="shared" ref="F6:K6" si="0">F5</f>
        <v>172675.16791452368</v>
      </c>
      <c r="G6" s="28">
        <f t="shared" si="0"/>
        <v>181130.51920690201</v>
      </c>
      <c r="H6" s="28">
        <f t="shared" si="0"/>
        <v>193552.40000135981</v>
      </c>
      <c r="I6" s="28">
        <f t="shared" si="0"/>
        <v>202479.70724170923</v>
      </c>
      <c r="J6" s="28">
        <f t="shared" si="0"/>
        <v>210588.42598355468</v>
      </c>
      <c r="K6" s="29">
        <f t="shared" si="0"/>
        <v>219668.64058636542</v>
      </c>
      <c r="L6" s="30"/>
      <c r="M6" s="31" t="s">
        <v>8</v>
      </c>
    </row>
    <row r="7" spans="1:13" x14ac:dyDescent="0.3">
      <c r="A7" s="17">
        <v>2</v>
      </c>
      <c r="B7" s="18" t="s">
        <v>9</v>
      </c>
      <c r="C7" s="19"/>
      <c r="D7" s="19"/>
      <c r="E7" s="20"/>
      <c r="F7" s="21">
        <v>143762.106</v>
      </c>
      <c r="G7" s="21">
        <v>149630.86824537709</v>
      </c>
      <c r="H7" s="21">
        <v>158182.10843467846</v>
      </c>
      <c r="I7" s="21">
        <v>163929.03636557632</v>
      </c>
      <c r="J7" s="22">
        <v>168640.39596031865</v>
      </c>
      <c r="K7" s="21">
        <v>174021.03948267049</v>
      </c>
      <c r="L7" s="23"/>
      <c r="M7" s="24" t="s">
        <v>6</v>
      </c>
    </row>
    <row r="8" spans="1:13" hidden="1" x14ac:dyDescent="0.3">
      <c r="A8" s="25" t="s">
        <v>10</v>
      </c>
      <c r="B8" s="26" t="s">
        <v>9</v>
      </c>
      <c r="C8" s="27"/>
      <c r="D8" s="27"/>
      <c r="E8" s="27"/>
      <c r="F8" s="28">
        <f t="shared" ref="F8:K8" si="1">F7</f>
        <v>143762.106</v>
      </c>
      <c r="G8" s="28">
        <f t="shared" si="1"/>
        <v>149630.86824537709</v>
      </c>
      <c r="H8" s="28">
        <f>H7</f>
        <v>158182.10843467846</v>
      </c>
      <c r="I8" s="28">
        <f t="shared" si="1"/>
        <v>163929.03636557632</v>
      </c>
      <c r="J8" s="28">
        <f t="shared" si="1"/>
        <v>168640.39596031865</v>
      </c>
      <c r="K8" s="29">
        <f t="shared" si="1"/>
        <v>174021.03948267049</v>
      </c>
      <c r="L8" s="30"/>
      <c r="M8" s="31" t="s">
        <v>8</v>
      </c>
    </row>
    <row r="9" spans="1:13" ht="15.6" x14ac:dyDescent="0.4">
      <c r="A9" s="32"/>
      <c r="B9" s="33"/>
      <c r="C9" s="33"/>
      <c r="D9" s="33"/>
      <c r="E9" s="33"/>
      <c r="F9" s="34"/>
      <c r="G9" s="34"/>
      <c r="H9" s="34"/>
      <c r="I9" s="34"/>
      <c r="J9" s="35"/>
      <c r="K9" s="34"/>
      <c r="L9" s="36"/>
      <c r="M9" s="37"/>
    </row>
    <row r="10" spans="1:13" x14ac:dyDescent="0.3">
      <c r="A10" s="17">
        <v>3</v>
      </c>
      <c r="B10" s="18" t="s">
        <v>11</v>
      </c>
      <c r="C10" s="19"/>
      <c r="D10" s="19"/>
      <c r="E10" s="20"/>
      <c r="F10" s="21">
        <f>ROUND(F5,2)+ROUND(F7,2)</f>
        <v>316437.28000000003</v>
      </c>
      <c r="G10" s="21">
        <f t="shared" ref="G10:K11" si="2">ROUND(G5,2)+ROUND(G7,2)</f>
        <v>330761.39</v>
      </c>
      <c r="H10" s="21">
        <f t="shared" si="2"/>
        <v>351734.51</v>
      </c>
      <c r="I10" s="21">
        <f t="shared" si="2"/>
        <v>366408.75</v>
      </c>
      <c r="J10" s="22">
        <f t="shared" si="2"/>
        <v>379228.82999999996</v>
      </c>
      <c r="K10" s="21">
        <f t="shared" si="2"/>
        <v>393689.68000000005</v>
      </c>
      <c r="L10" s="23"/>
      <c r="M10" s="24" t="s">
        <v>12</v>
      </c>
    </row>
    <row r="11" spans="1:13" hidden="1" x14ac:dyDescent="0.3">
      <c r="A11" s="25" t="s">
        <v>13</v>
      </c>
      <c r="B11" s="26" t="s">
        <v>11</v>
      </c>
      <c r="C11" s="27"/>
      <c r="D11" s="27"/>
      <c r="E11" s="38"/>
      <c r="F11" s="39">
        <f>ROUND(F6,2)+ROUND(F8,2)</f>
        <v>316437.28000000003</v>
      </c>
      <c r="G11" s="39">
        <f t="shared" si="2"/>
        <v>330761.39</v>
      </c>
      <c r="H11" s="39">
        <f t="shared" si="2"/>
        <v>351734.51</v>
      </c>
      <c r="I11" s="39">
        <f t="shared" si="2"/>
        <v>366408.75</v>
      </c>
      <c r="J11" s="40">
        <f t="shared" si="2"/>
        <v>379228.82999999996</v>
      </c>
      <c r="K11" s="39">
        <f t="shared" si="2"/>
        <v>393689.68000000005</v>
      </c>
      <c r="L11" s="41"/>
      <c r="M11" s="42" t="s">
        <v>14</v>
      </c>
    </row>
    <row r="12" spans="1:13" x14ac:dyDescent="0.3">
      <c r="A12" s="17"/>
      <c r="B12" s="43" t="s">
        <v>15</v>
      </c>
      <c r="C12" s="19"/>
      <c r="D12" s="19"/>
      <c r="E12" s="20"/>
      <c r="F12" s="21"/>
      <c r="G12" s="21"/>
      <c r="H12" s="21"/>
      <c r="I12" s="21"/>
      <c r="J12" s="22"/>
      <c r="K12" s="21"/>
      <c r="L12" s="23"/>
      <c r="M12" s="24"/>
    </row>
    <row r="13" spans="1:13" x14ac:dyDescent="0.3">
      <c r="A13" s="17">
        <v>4</v>
      </c>
      <c r="B13" s="18" t="s">
        <v>16</v>
      </c>
      <c r="C13" s="19"/>
      <c r="D13" s="19"/>
      <c r="E13" s="20"/>
      <c r="F13" s="21">
        <v>17993.083354964321</v>
      </c>
      <c r="G13" s="21">
        <v>19926.559720813559</v>
      </c>
      <c r="H13" s="21">
        <v>19926.559720813559</v>
      </c>
      <c r="I13" s="21">
        <v>20225.458116625759</v>
      </c>
      <c r="J13" s="22">
        <v>20528.839988375141</v>
      </c>
      <c r="K13" s="21">
        <v>20836.772588200773</v>
      </c>
      <c r="L13" s="23"/>
      <c r="M13" s="24" t="s">
        <v>6</v>
      </c>
    </row>
    <row r="14" spans="1:13" hidden="1" x14ac:dyDescent="0.3">
      <c r="A14" s="25" t="s">
        <v>17</v>
      </c>
      <c r="B14" s="26" t="s">
        <v>16</v>
      </c>
      <c r="C14" s="27"/>
      <c r="D14" s="27"/>
      <c r="E14" s="27"/>
      <c r="F14" s="28">
        <f t="shared" ref="F14:K14" si="3">F13</f>
        <v>17993.083354964321</v>
      </c>
      <c r="G14" s="28">
        <f t="shared" si="3"/>
        <v>19926.559720813559</v>
      </c>
      <c r="H14" s="28">
        <f t="shared" si="3"/>
        <v>19926.559720813559</v>
      </c>
      <c r="I14" s="28">
        <f t="shared" si="3"/>
        <v>20225.458116625759</v>
      </c>
      <c r="J14" s="28">
        <f t="shared" si="3"/>
        <v>20528.839988375141</v>
      </c>
      <c r="K14" s="28">
        <f t="shared" si="3"/>
        <v>20836.772588200773</v>
      </c>
      <c r="L14" s="44"/>
      <c r="M14" s="31" t="s">
        <v>8</v>
      </c>
    </row>
    <row r="15" spans="1:13" x14ac:dyDescent="0.3">
      <c r="A15" s="17">
        <v>5</v>
      </c>
      <c r="B15" s="18" t="s">
        <v>18</v>
      </c>
      <c r="C15" s="19"/>
      <c r="D15" s="19"/>
      <c r="E15" s="20"/>
      <c r="F15" s="21">
        <v>6934.0161759934699</v>
      </c>
      <c r="G15" s="21">
        <v>8250.1817574329143</v>
      </c>
      <c r="H15" s="21">
        <v>8250.1817574329143</v>
      </c>
      <c r="I15" s="21">
        <v>8373.9344837944063</v>
      </c>
      <c r="J15" s="22">
        <v>8499.5435010513211</v>
      </c>
      <c r="K15" s="21">
        <v>8627.036653567091</v>
      </c>
      <c r="L15" s="23"/>
      <c r="M15" s="24" t="s">
        <v>6</v>
      </c>
    </row>
    <row r="16" spans="1:13" hidden="1" x14ac:dyDescent="0.3">
      <c r="A16" s="25" t="s">
        <v>19</v>
      </c>
      <c r="B16" s="26" t="s">
        <v>18</v>
      </c>
      <c r="C16" s="27"/>
      <c r="D16" s="27"/>
      <c r="E16" s="27"/>
      <c r="F16" s="28">
        <f t="shared" ref="F16:K16" si="4">F15</f>
        <v>6934.0161759934699</v>
      </c>
      <c r="G16" s="28">
        <f t="shared" si="4"/>
        <v>8250.1817574329143</v>
      </c>
      <c r="H16" s="28">
        <f t="shared" si="4"/>
        <v>8250.1817574329143</v>
      </c>
      <c r="I16" s="28">
        <f t="shared" si="4"/>
        <v>8373.9344837944063</v>
      </c>
      <c r="J16" s="28">
        <f t="shared" si="4"/>
        <v>8499.5435010513211</v>
      </c>
      <c r="K16" s="29">
        <f t="shared" si="4"/>
        <v>8627.036653567091</v>
      </c>
      <c r="L16" s="30"/>
      <c r="M16" s="31" t="s">
        <v>8</v>
      </c>
    </row>
    <row r="17" spans="1:13" x14ac:dyDescent="0.3">
      <c r="A17" s="17">
        <v>6</v>
      </c>
      <c r="B17" s="18" t="s">
        <v>20</v>
      </c>
      <c r="C17" s="19"/>
      <c r="D17" s="19"/>
      <c r="E17" s="20"/>
      <c r="F17" s="21">
        <v>25000</v>
      </c>
      <c r="G17" s="21">
        <v>20000</v>
      </c>
      <c r="H17" s="21">
        <v>20000</v>
      </c>
      <c r="I17" s="21">
        <v>25000</v>
      </c>
      <c r="J17" s="22">
        <v>25000</v>
      </c>
      <c r="K17" s="21">
        <v>25000</v>
      </c>
      <c r="L17" s="23"/>
      <c r="M17" s="24" t="s">
        <v>6</v>
      </c>
    </row>
    <row r="18" spans="1:13" hidden="1" x14ac:dyDescent="0.3">
      <c r="A18" s="25" t="s">
        <v>21</v>
      </c>
      <c r="B18" s="26" t="s">
        <v>20</v>
      </c>
      <c r="C18" s="27"/>
      <c r="D18" s="27"/>
      <c r="E18" s="27"/>
      <c r="F18" s="28">
        <f t="shared" ref="F18:K18" si="5">F17</f>
        <v>25000</v>
      </c>
      <c r="G18" s="28">
        <f t="shared" si="5"/>
        <v>20000</v>
      </c>
      <c r="H18" s="28">
        <f t="shared" si="5"/>
        <v>20000</v>
      </c>
      <c r="I18" s="28">
        <f t="shared" si="5"/>
        <v>25000</v>
      </c>
      <c r="J18" s="28">
        <f t="shared" si="5"/>
        <v>25000</v>
      </c>
      <c r="K18" s="29">
        <f t="shared" si="5"/>
        <v>25000</v>
      </c>
      <c r="L18" s="30"/>
      <c r="M18" s="31" t="s">
        <v>8</v>
      </c>
    </row>
    <row r="19" spans="1:13" x14ac:dyDescent="0.3">
      <c r="A19" s="17">
        <v>7</v>
      </c>
      <c r="B19" s="18" t="s">
        <v>22</v>
      </c>
      <c r="C19" s="19"/>
      <c r="D19" s="19"/>
      <c r="E19" s="20"/>
      <c r="F19" s="21">
        <v>154812.71777300024</v>
      </c>
      <c r="G19" s="21">
        <v>175488.51109337757</v>
      </c>
      <c r="H19" s="21">
        <v>186029.80947976149</v>
      </c>
      <c r="I19" s="21">
        <v>194610.2829053709</v>
      </c>
      <c r="J19" s="22">
        <v>203590.69815085069</v>
      </c>
      <c r="K19" s="21">
        <v>212989.76979055165</v>
      </c>
      <c r="L19" s="23"/>
      <c r="M19" s="24" t="s">
        <v>6</v>
      </c>
    </row>
    <row r="20" spans="1:13" hidden="1" x14ac:dyDescent="0.3">
      <c r="A20" s="25" t="s">
        <v>23</v>
      </c>
      <c r="B20" s="26" t="s">
        <v>24</v>
      </c>
      <c r="C20" s="27"/>
      <c r="D20" s="27"/>
      <c r="E20" s="27"/>
      <c r="F20" s="28">
        <f t="shared" ref="F20:K20" si="6">F19</f>
        <v>154812.71777300024</v>
      </c>
      <c r="G20" s="28">
        <f t="shared" si="6"/>
        <v>175488.51109337757</v>
      </c>
      <c r="H20" s="28">
        <f t="shared" si="6"/>
        <v>186029.80947976149</v>
      </c>
      <c r="I20" s="28">
        <f t="shared" si="6"/>
        <v>194610.2829053709</v>
      </c>
      <c r="J20" s="28">
        <f t="shared" si="6"/>
        <v>203590.69815085069</v>
      </c>
      <c r="K20" s="29">
        <f t="shared" si="6"/>
        <v>212989.76979055165</v>
      </c>
      <c r="L20" s="30"/>
      <c r="M20" s="31" t="s">
        <v>8</v>
      </c>
    </row>
    <row r="21" spans="1:13" ht="15.6" x14ac:dyDescent="0.4">
      <c r="A21" s="32"/>
      <c r="B21" s="33"/>
      <c r="C21" s="33"/>
      <c r="D21" s="33"/>
      <c r="E21" s="33"/>
      <c r="F21" s="34"/>
      <c r="G21" s="34"/>
      <c r="H21" s="34"/>
      <c r="I21" s="34"/>
      <c r="J21" s="35"/>
      <c r="K21" s="34"/>
      <c r="L21" s="36"/>
      <c r="M21" s="37"/>
    </row>
    <row r="22" spans="1:13" x14ac:dyDescent="0.3">
      <c r="A22" s="17">
        <v>8</v>
      </c>
      <c r="B22" s="18" t="s">
        <v>11</v>
      </c>
      <c r="C22" s="19"/>
      <c r="D22" s="19"/>
      <c r="E22" s="20"/>
      <c r="F22" s="21">
        <f>ROUND(F13,2)+ROUND(F15,2)+ROUND(F17,2)+ROUND(F19,2)</f>
        <v>204739.82</v>
      </c>
      <c r="G22" s="21">
        <f t="shared" ref="F22:K23" si="7">ROUND(G13,2)+ROUND(G15,2)+ROUND(G17,2)+ROUND(G19,2)</f>
        <v>223665.25</v>
      </c>
      <c r="H22" s="21">
        <f t="shared" si="7"/>
        <v>234206.55</v>
      </c>
      <c r="I22" s="21">
        <f t="shared" si="7"/>
        <v>248209.66999999998</v>
      </c>
      <c r="J22" s="21">
        <f t="shared" si="7"/>
        <v>257619.08000000002</v>
      </c>
      <c r="K22" s="21">
        <f t="shared" si="7"/>
        <v>267453.57999999996</v>
      </c>
      <c r="L22" s="23"/>
      <c r="M22" s="24" t="s">
        <v>25</v>
      </c>
    </row>
    <row r="23" spans="1:13" hidden="1" x14ac:dyDescent="0.3">
      <c r="A23" s="25" t="s">
        <v>26</v>
      </c>
      <c r="B23" s="26" t="s">
        <v>11</v>
      </c>
      <c r="C23" s="27"/>
      <c r="D23" s="27"/>
      <c r="E23" s="38"/>
      <c r="F23" s="45">
        <f t="shared" si="7"/>
        <v>204739.82</v>
      </c>
      <c r="G23" s="45">
        <f t="shared" si="7"/>
        <v>223665.25</v>
      </c>
      <c r="H23" s="45">
        <f t="shared" si="7"/>
        <v>234206.55</v>
      </c>
      <c r="I23" s="45">
        <f t="shared" si="7"/>
        <v>248209.66999999998</v>
      </c>
      <c r="J23" s="45">
        <f t="shared" si="7"/>
        <v>257619.08000000002</v>
      </c>
      <c r="K23" s="45">
        <f t="shared" si="7"/>
        <v>267453.57999999996</v>
      </c>
      <c r="L23" s="41"/>
      <c r="M23" s="42" t="s">
        <v>27</v>
      </c>
    </row>
    <row r="24" spans="1:13" x14ac:dyDescent="0.3">
      <c r="A24" s="17"/>
      <c r="B24" s="43" t="s">
        <v>28</v>
      </c>
      <c r="C24" s="19"/>
      <c r="D24" s="19"/>
      <c r="E24" s="20"/>
      <c r="F24" s="21"/>
      <c r="G24" s="21"/>
      <c r="H24" s="21"/>
      <c r="I24" s="21"/>
      <c r="J24" s="22"/>
      <c r="K24" s="21"/>
      <c r="L24" s="23"/>
      <c r="M24" s="24"/>
    </row>
    <row r="25" spans="1:13" x14ac:dyDescent="0.3">
      <c r="A25" s="17">
        <v>9</v>
      </c>
      <c r="B25" s="18" t="s">
        <v>29</v>
      </c>
      <c r="C25" s="19"/>
      <c r="D25" s="19"/>
      <c r="E25" s="20"/>
      <c r="F25" s="21">
        <v>36925.83</v>
      </c>
      <c r="G25" s="21">
        <v>52678.695</v>
      </c>
      <c r="H25" s="21">
        <v>65226.760149000002</v>
      </c>
      <c r="I25" s="21">
        <v>72682.178834030696</v>
      </c>
      <c r="J25" s="22">
        <v>80989.751874760419</v>
      </c>
      <c r="K25" s="21">
        <v>90246.880514045537</v>
      </c>
      <c r="L25" s="23"/>
      <c r="M25" s="24" t="s">
        <v>6</v>
      </c>
    </row>
    <row r="26" spans="1:13" hidden="1" x14ac:dyDescent="0.3">
      <c r="A26" s="25" t="s">
        <v>30</v>
      </c>
      <c r="B26" s="26" t="s">
        <v>29</v>
      </c>
      <c r="C26" s="27"/>
      <c r="D26" s="27"/>
      <c r="E26" s="27"/>
      <c r="F26" s="28">
        <f t="shared" ref="F26:K26" si="8">F25</f>
        <v>36925.83</v>
      </c>
      <c r="G26" s="28">
        <f t="shared" si="8"/>
        <v>52678.695</v>
      </c>
      <c r="H26" s="28">
        <f t="shared" si="8"/>
        <v>65226.760149000002</v>
      </c>
      <c r="I26" s="28">
        <f t="shared" si="8"/>
        <v>72682.178834030696</v>
      </c>
      <c r="J26" s="28">
        <f t="shared" si="8"/>
        <v>80989.751874760419</v>
      </c>
      <c r="K26" s="29">
        <f t="shared" si="8"/>
        <v>90246.880514045537</v>
      </c>
      <c r="L26" s="30"/>
      <c r="M26" s="31" t="s">
        <v>8</v>
      </c>
    </row>
    <row r="27" spans="1:13" x14ac:dyDescent="0.3">
      <c r="A27" s="17">
        <v>10</v>
      </c>
      <c r="B27" s="18" t="s">
        <v>24</v>
      </c>
      <c r="C27" s="19"/>
      <c r="D27" s="19"/>
      <c r="E27" s="20"/>
      <c r="F27" s="21">
        <v>25107.62132925832</v>
      </c>
      <c r="G27" s="21">
        <v>27058.483506541692</v>
      </c>
      <c r="H27" s="21">
        <v>28871.401901479985</v>
      </c>
      <c r="I27" s="21">
        <v>30225.470650659394</v>
      </c>
      <c r="J27" s="22">
        <v>31643.045224175319</v>
      </c>
      <c r="K27" s="21">
        <v>33127.104045189146</v>
      </c>
      <c r="L27" s="23"/>
      <c r="M27" s="24" t="s">
        <v>6</v>
      </c>
    </row>
    <row r="28" spans="1:13" hidden="1" x14ac:dyDescent="0.3">
      <c r="A28" s="25" t="s">
        <v>31</v>
      </c>
      <c r="B28" s="26" t="s">
        <v>24</v>
      </c>
      <c r="C28" s="27"/>
      <c r="D28" s="27"/>
      <c r="E28" s="27"/>
      <c r="F28" s="28">
        <f t="shared" ref="F28:K28" si="9">F27</f>
        <v>25107.62132925832</v>
      </c>
      <c r="G28" s="28">
        <f t="shared" si="9"/>
        <v>27058.483506541692</v>
      </c>
      <c r="H28" s="28">
        <f t="shared" si="9"/>
        <v>28871.401901479985</v>
      </c>
      <c r="I28" s="28">
        <f t="shared" si="9"/>
        <v>30225.470650659394</v>
      </c>
      <c r="J28" s="28">
        <f t="shared" si="9"/>
        <v>31643.045224175319</v>
      </c>
      <c r="K28" s="29">
        <f t="shared" si="9"/>
        <v>33127.104045189146</v>
      </c>
      <c r="L28" s="30"/>
      <c r="M28" s="31" t="s">
        <v>8</v>
      </c>
    </row>
    <row r="29" spans="1:13" ht="15.6" x14ac:dyDescent="0.4">
      <c r="A29" s="32"/>
      <c r="B29" s="33"/>
      <c r="C29" s="33"/>
      <c r="D29" s="33"/>
      <c r="E29" s="33"/>
      <c r="F29" s="34"/>
      <c r="G29" s="34"/>
      <c r="H29" s="34"/>
      <c r="I29" s="34"/>
      <c r="J29" s="35"/>
      <c r="K29" s="34"/>
      <c r="L29" s="37"/>
      <c r="M29" s="37"/>
    </row>
    <row r="30" spans="1:13" x14ac:dyDescent="0.3">
      <c r="A30" s="17">
        <v>11</v>
      </c>
      <c r="B30" s="18" t="s">
        <v>11</v>
      </c>
      <c r="C30" s="19"/>
      <c r="D30" s="19"/>
      <c r="E30" s="20"/>
      <c r="F30" s="21">
        <f>ROUND(F25,2)+ROUND(F27,2)</f>
        <v>62033.45</v>
      </c>
      <c r="G30" s="21">
        <f t="shared" ref="G30:K31" si="10">ROUND(G25,2)+ROUND(G27,2)</f>
        <v>79737.179999999993</v>
      </c>
      <c r="H30" s="21">
        <f t="shared" si="10"/>
        <v>94098.16</v>
      </c>
      <c r="I30" s="21">
        <f t="shared" si="10"/>
        <v>102907.65</v>
      </c>
      <c r="J30" s="22">
        <f t="shared" si="10"/>
        <v>112632.8</v>
      </c>
      <c r="K30" s="21">
        <f t="shared" si="10"/>
        <v>123373.98000000001</v>
      </c>
      <c r="L30" s="23"/>
      <c r="M30" s="24" t="s">
        <v>32</v>
      </c>
    </row>
    <row r="31" spans="1:13" hidden="1" x14ac:dyDescent="0.3">
      <c r="A31" s="25" t="s">
        <v>33</v>
      </c>
      <c r="B31" s="26" t="s">
        <v>11</v>
      </c>
      <c r="C31" s="27"/>
      <c r="D31" s="27"/>
      <c r="E31" s="38"/>
      <c r="F31" s="39">
        <f>ROUND(F26,2)+ROUND(F28,2)</f>
        <v>62033.45</v>
      </c>
      <c r="G31" s="39">
        <f t="shared" si="10"/>
        <v>79737.179999999993</v>
      </c>
      <c r="H31" s="39">
        <f t="shared" si="10"/>
        <v>94098.16</v>
      </c>
      <c r="I31" s="39">
        <f>ROUND(I26,2)+ROUND(I28,2)</f>
        <v>102907.65</v>
      </c>
      <c r="J31" s="40">
        <f t="shared" si="10"/>
        <v>112632.8</v>
      </c>
      <c r="K31" s="39">
        <f t="shared" si="10"/>
        <v>123373.98000000001</v>
      </c>
      <c r="L31" s="41"/>
      <c r="M31" s="42" t="s">
        <v>34</v>
      </c>
    </row>
    <row r="32" spans="1:13" hidden="1" x14ac:dyDescent="0.3">
      <c r="A32" s="103" t="s">
        <v>35</v>
      </c>
      <c r="B32" s="104"/>
      <c r="C32" s="104"/>
      <c r="D32" s="104"/>
      <c r="E32" s="104"/>
      <c r="F32" s="104"/>
      <c r="G32" s="104"/>
      <c r="H32" s="104"/>
      <c r="I32" s="104"/>
      <c r="J32" s="104"/>
      <c r="K32" s="104"/>
      <c r="L32" s="104"/>
      <c r="M32" s="105"/>
    </row>
    <row r="33" spans="1:13" hidden="1" x14ac:dyDescent="0.3">
      <c r="A33" s="106"/>
      <c r="B33" s="107"/>
      <c r="C33" s="107"/>
      <c r="D33" s="107"/>
      <c r="E33" s="107"/>
      <c r="F33" s="107"/>
      <c r="G33" s="107"/>
      <c r="H33" s="107"/>
      <c r="I33" s="107"/>
      <c r="J33" s="107"/>
      <c r="K33" s="107"/>
      <c r="L33" s="107"/>
      <c r="M33" s="108"/>
    </row>
    <row r="34" spans="1:13" hidden="1" x14ac:dyDescent="0.3">
      <c r="A34" s="106"/>
      <c r="B34" s="107"/>
      <c r="C34" s="107"/>
      <c r="D34" s="107"/>
      <c r="E34" s="107"/>
      <c r="F34" s="107"/>
      <c r="G34" s="107"/>
      <c r="H34" s="107"/>
      <c r="I34" s="107"/>
      <c r="J34" s="107"/>
      <c r="K34" s="107"/>
      <c r="L34" s="107"/>
      <c r="M34" s="108"/>
    </row>
    <row r="35" spans="1:13" hidden="1" x14ac:dyDescent="0.3">
      <c r="A35" s="109"/>
      <c r="B35" s="110"/>
      <c r="C35" s="110"/>
      <c r="D35" s="110"/>
      <c r="E35" s="110"/>
      <c r="F35" s="110"/>
      <c r="G35" s="110"/>
      <c r="H35" s="110"/>
      <c r="I35" s="110"/>
      <c r="J35" s="110"/>
      <c r="K35" s="110"/>
      <c r="L35" s="110"/>
      <c r="M35" s="111"/>
    </row>
    <row r="36" spans="1:13" hidden="1" x14ac:dyDescent="0.3">
      <c r="A36" s="46"/>
      <c r="B36" s="46"/>
      <c r="C36" s="46"/>
      <c r="D36" s="46"/>
      <c r="E36" s="46"/>
      <c r="F36" s="46"/>
      <c r="G36" s="46"/>
      <c r="H36" s="46"/>
      <c r="I36" s="46"/>
      <c r="J36" s="46"/>
      <c r="K36" s="46"/>
      <c r="L36" s="46"/>
      <c r="M36" s="47"/>
    </row>
    <row r="37" spans="1:13" x14ac:dyDescent="0.3">
      <c r="A37" s="17">
        <v>12</v>
      </c>
      <c r="B37" s="18" t="s">
        <v>36</v>
      </c>
      <c r="C37" s="19"/>
      <c r="D37" s="19"/>
      <c r="E37" s="20"/>
      <c r="F37" s="21">
        <v>4291.8109992170503</v>
      </c>
      <c r="G37" s="21">
        <v>5842.2267673278384</v>
      </c>
      <c r="H37" s="21">
        <v>6391.9803061333896</v>
      </c>
      <c r="I37" s="21">
        <v>6815.7686004300331</v>
      </c>
      <c r="J37" s="22">
        <v>7267.6540586385445</v>
      </c>
      <c r="K37" s="21">
        <v>7749.4995227262807</v>
      </c>
      <c r="L37" s="23"/>
      <c r="M37" s="24" t="s">
        <v>6</v>
      </c>
    </row>
    <row r="38" spans="1:13" hidden="1" x14ac:dyDescent="0.3">
      <c r="A38" s="25" t="s">
        <v>37</v>
      </c>
      <c r="B38" s="26" t="s">
        <v>36</v>
      </c>
      <c r="C38" s="27"/>
      <c r="D38" s="27"/>
      <c r="E38" s="27"/>
      <c r="F38" s="28">
        <f t="shared" ref="F38:K38" si="11">F37</f>
        <v>4291.8109992170503</v>
      </c>
      <c r="G38" s="28">
        <f t="shared" si="11"/>
        <v>5842.2267673278384</v>
      </c>
      <c r="H38" s="28">
        <f t="shared" si="11"/>
        <v>6391.9803061333896</v>
      </c>
      <c r="I38" s="28">
        <f t="shared" si="11"/>
        <v>6815.7686004300331</v>
      </c>
      <c r="J38" s="28">
        <f t="shared" si="11"/>
        <v>7267.6540586385445</v>
      </c>
      <c r="K38" s="29">
        <f t="shared" si="11"/>
        <v>7749.4995227262807</v>
      </c>
      <c r="L38" s="30"/>
      <c r="M38" s="31" t="s">
        <v>8</v>
      </c>
    </row>
    <row r="39" spans="1:13" x14ac:dyDescent="0.3">
      <c r="A39" s="17">
        <v>13</v>
      </c>
      <c r="B39" s="18" t="s">
        <v>38</v>
      </c>
      <c r="C39" s="19"/>
      <c r="D39" s="19"/>
      <c r="E39" s="20"/>
      <c r="F39" s="21">
        <v>10854.298537098601</v>
      </c>
      <c r="G39" s="21">
        <v>11339.968421798561</v>
      </c>
      <c r="H39" s="21">
        <v>11791.297007740126</v>
      </c>
      <c r="I39" s="21">
        <v>12128.394328579883</v>
      </c>
      <c r="J39" s="22">
        <v>12481.301513767023</v>
      </c>
      <c r="K39" s="21">
        <v>12850.760045939442</v>
      </c>
      <c r="L39" s="23"/>
      <c r="M39" s="24" t="s">
        <v>6</v>
      </c>
    </row>
    <row r="40" spans="1:13" hidden="1" x14ac:dyDescent="0.3">
      <c r="A40" s="25" t="s">
        <v>39</v>
      </c>
      <c r="B40" s="26" t="s">
        <v>38</v>
      </c>
      <c r="C40" s="27"/>
      <c r="D40" s="27"/>
      <c r="E40" s="27"/>
      <c r="F40" s="28">
        <f t="shared" ref="F40:K40" si="12">F39</f>
        <v>10854.298537098601</v>
      </c>
      <c r="G40" s="28">
        <f t="shared" si="12"/>
        <v>11339.968421798561</v>
      </c>
      <c r="H40" s="28">
        <f t="shared" si="12"/>
        <v>11791.297007740126</v>
      </c>
      <c r="I40" s="28">
        <f t="shared" si="12"/>
        <v>12128.394328579883</v>
      </c>
      <c r="J40" s="28">
        <f t="shared" si="12"/>
        <v>12481.301513767023</v>
      </c>
      <c r="K40" s="29">
        <f t="shared" si="12"/>
        <v>12850.760045939442</v>
      </c>
      <c r="L40" s="30"/>
      <c r="M40" s="31" t="s">
        <v>8</v>
      </c>
    </row>
    <row r="41" spans="1:13" ht="15.6" x14ac:dyDescent="0.4">
      <c r="A41" s="32"/>
      <c r="B41" s="33"/>
      <c r="C41" s="33"/>
      <c r="D41" s="33"/>
      <c r="E41" s="33"/>
      <c r="F41" s="34"/>
      <c r="G41" s="34"/>
      <c r="H41" s="34"/>
      <c r="I41" s="34"/>
      <c r="J41" s="34"/>
      <c r="K41" s="34"/>
      <c r="L41" s="34"/>
      <c r="M41" s="34"/>
    </row>
    <row r="42" spans="1:13" x14ac:dyDescent="0.3">
      <c r="A42" s="17">
        <v>14</v>
      </c>
      <c r="B42" s="48" t="s">
        <v>40</v>
      </c>
      <c r="C42" s="19"/>
      <c r="D42" s="19"/>
      <c r="E42" s="20"/>
      <c r="F42" s="21">
        <f t="shared" ref="F42:K43" si="13">ROUND(F30,2)+ROUND(F22,2)+ROUND(F10,2)+ROUND(F37,2)+ROUND(F39,2)</f>
        <v>598356.66000000015</v>
      </c>
      <c r="G42" s="21">
        <f t="shared" si="13"/>
        <v>651346.02</v>
      </c>
      <c r="H42" s="21">
        <f t="shared" si="13"/>
        <v>698222.5</v>
      </c>
      <c r="I42" s="21">
        <f t="shared" si="13"/>
        <v>736470.2300000001</v>
      </c>
      <c r="J42" s="21">
        <f t="shared" si="13"/>
        <v>769229.66</v>
      </c>
      <c r="K42" s="21">
        <f t="shared" si="13"/>
        <v>805117.5</v>
      </c>
      <c r="L42" s="23"/>
      <c r="M42" s="24" t="s">
        <v>41</v>
      </c>
    </row>
    <row r="43" spans="1:13" hidden="1" x14ac:dyDescent="0.3">
      <c r="A43" s="25" t="s">
        <v>42</v>
      </c>
      <c r="B43" s="26" t="s">
        <v>43</v>
      </c>
      <c r="C43" s="27"/>
      <c r="D43" s="27"/>
      <c r="E43" s="38"/>
      <c r="F43" s="49">
        <f t="shared" si="13"/>
        <v>598356.66000000015</v>
      </c>
      <c r="G43" s="49">
        <f t="shared" si="13"/>
        <v>651346.02</v>
      </c>
      <c r="H43" s="49">
        <f t="shared" si="13"/>
        <v>698222.5</v>
      </c>
      <c r="I43" s="49">
        <f t="shared" si="13"/>
        <v>736470.2300000001</v>
      </c>
      <c r="J43" s="49">
        <f t="shared" si="13"/>
        <v>769229.66</v>
      </c>
      <c r="K43" s="49">
        <f t="shared" si="13"/>
        <v>805117.5</v>
      </c>
      <c r="L43" s="41"/>
      <c r="M43" s="42" t="s">
        <v>44</v>
      </c>
    </row>
    <row r="44" spans="1:13" x14ac:dyDescent="0.3">
      <c r="A44" s="17">
        <v>15</v>
      </c>
      <c r="B44" s="18" t="s">
        <v>45</v>
      </c>
      <c r="C44" s="19"/>
      <c r="D44" s="19"/>
      <c r="E44" s="20"/>
      <c r="F44" s="21">
        <v>-33685.788</v>
      </c>
      <c r="G44" s="21">
        <v>-40020.029000000002</v>
      </c>
      <c r="H44" s="21">
        <v>-43685.873999999996</v>
      </c>
      <c r="I44" s="21">
        <v>-46298.149000000005</v>
      </c>
      <c r="J44" s="22">
        <v>-49111.716</v>
      </c>
      <c r="K44" s="21">
        <v>-52145.233999999997</v>
      </c>
      <c r="L44" s="23"/>
      <c r="M44" s="24" t="s">
        <v>6</v>
      </c>
    </row>
    <row r="45" spans="1:13" hidden="1" x14ac:dyDescent="0.3">
      <c r="A45" s="25" t="s">
        <v>46</v>
      </c>
      <c r="B45" s="26" t="s">
        <v>45</v>
      </c>
      <c r="C45" s="27"/>
      <c r="D45" s="27"/>
      <c r="E45" s="38"/>
      <c r="F45" s="28">
        <f t="shared" ref="F45:K45" si="14">F44</f>
        <v>-33685.788</v>
      </c>
      <c r="G45" s="28">
        <f t="shared" si="14"/>
        <v>-40020.029000000002</v>
      </c>
      <c r="H45" s="28">
        <f t="shared" si="14"/>
        <v>-43685.873999999996</v>
      </c>
      <c r="I45" s="28">
        <f t="shared" si="14"/>
        <v>-46298.149000000005</v>
      </c>
      <c r="J45" s="28">
        <f t="shared" si="14"/>
        <v>-49111.716</v>
      </c>
      <c r="K45" s="29">
        <f t="shared" si="14"/>
        <v>-52145.233999999997</v>
      </c>
      <c r="L45" s="30"/>
      <c r="M45" s="31" t="s">
        <v>8</v>
      </c>
    </row>
    <row r="46" spans="1:13" x14ac:dyDescent="0.3">
      <c r="A46" s="17">
        <v>16</v>
      </c>
      <c r="B46" s="43" t="s">
        <v>47</v>
      </c>
      <c r="C46" s="19"/>
      <c r="D46" s="19"/>
      <c r="E46" s="20"/>
      <c r="F46" s="21">
        <f>F42+ROUND(F44,2)</f>
        <v>564670.87000000011</v>
      </c>
      <c r="G46" s="21">
        <f>G42+ROUND(G44,2)</f>
        <v>611325.99</v>
      </c>
      <c r="H46" s="21">
        <f t="shared" ref="H46:K47" si="15">H42+ROUND(H44,2)</f>
        <v>654536.63</v>
      </c>
      <c r="I46" s="21">
        <f t="shared" si="15"/>
        <v>690172.08000000007</v>
      </c>
      <c r="J46" s="22">
        <f t="shared" si="15"/>
        <v>720117.94000000006</v>
      </c>
      <c r="K46" s="21">
        <f t="shared" si="15"/>
        <v>752972.27</v>
      </c>
      <c r="L46" s="23"/>
      <c r="M46" s="24" t="s">
        <v>48</v>
      </c>
    </row>
    <row r="47" spans="1:13" hidden="1" x14ac:dyDescent="0.3">
      <c r="A47" s="50" t="s">
        <v>49</v>
      </c>
      <c r="B47" s="51" t="s">
        <v>47</v>
      </c>
      <c r="C47" s="52"/>
      <c r="D47" s="52"/>
      <c r="E47" s="53"/>
      <c r="F47" s="54">
        <f>F43+ROUND(F45,2)</f>
        <v>564670.87000000011</v>
      </c>
      <c r="G47" s="54">
        <f>G43+ROUND(G45,2)</f>
        <v>611325.99</v>
      </c>
      <c r="H47" s="54">
        <f t="shared" si="15"/>
        <v>654536.63</v>
      </c>
      <c r="I47" s="54">
        <f t="shared" si="15"/>
        <v>690172.08000000007</v>
      </c>
      <c r="J47" s="55">
        <f>J43+ROUND(J45,2)</f>
        <v>720117.94000000006</v>
      </c>
      <c r="K47" s="54">
        <f t="shared" si="15"/>
        <v>752972.27</v>
      </c>
      <c r="L47" s="56"/>
      <c r="M47" s="42" t="s">
        <v>50</v>
      </c>
    </row>
    <row r="48" spans="1:13" x14ac:dyDescent="0.3">
      <c r="A48" s="57"/>
      <c r="B48" s="58"/>
      <c r="C48" s="58"/>
      <c r="D48" s="58"/>
      <c r="E48" s="58"/>
      <c r="F48" s="58"/>
      <c r="G48" s="59"/>
      <c r="H48" s="59"/>
      <c r="I48" s="59"/>
      <c r="J48" s="59"/>
      <c r="K48" s="59"/>
      <c r="L48" s="59"/>
      <c r="M48" s="59"/>
    </row>
  </sheetData>
  <mergeCells count="1">
    <mergeCell ref="A32:M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4565-49D3-4B6A-84DE-CF15D92F1552}">
  <dimension ref="D2:I109"/>
  <sheetViews>
    <sheetView tabSelected="1" topLeftCell="C1" zoomScaleNormal="100" workbookViewId="0">
      <selection activeCell="H4" sqref="H4"/>
    </sheetView>
  </sheetViews>
  <sheetFormatPr defaultRowHeight="15.6" x14ac:dyDescent="0.3"/>
  <cols>
    <col min="1" max="4" width="8.88671875" style="61"/>
    <col min="5" max="5" width="48.21875" style="61" customWidth="1"/>
    <col min="6" max="6" width="8.109375" style="69" customWidth="1"/>
    <col min="7" max="9" width="15.33203125" style="61" bestFit="1" customWidth="1"/>
    <col min="10" max="16384" width="8.88671875" style="61"/>
  </cols>
  <sheetData>
    <row r="2" spans="4:9" ht="31.8" customHeight="1" x14ac:dyDescent="0.3">
      <c r="D2" s="112" t="s">
        <v>51</v>
      </c>
      <c r="E2" s="113"/>
      <c r="F2" s="114"/>
      <c r="G2" s="60">
        <v>2023</v>
      </c>
      <c r="H2" s="60">
        <v>2024</v>
      </c>
      <c r="I2" s="60">
        <v>2025</v>
      </c>
    </row>
    <row r="3" spans="4:9" x14ac:dyDescent="0.3">
      <c r="D3" s="62">
        <v>100</v>
      </c>
      <c r="E3" s="63" t="s">
        <v>52</v>
      </c>
      <c r="F3" s="64"/>
      <c r="G3" s="64">
        <f>'[1]Direct O&amp;M'!L398</f>
        <v>59647849</v>
      </c>
      <c r="H3" s="64">
        <f>'[1]Direct O&amp;M'!M398</f>
        <v>62543346</v>
      </c>
      <c r="I3" s="64">
        <f>'[1]Direct O&amp;M'!N398</f>
        <v>66586403</v>
      </c>
    </row>
    <row r="4" spans="4:9" x14ac:dyDescent="0.3">
      <c r="D4" s="62">
        <v>200</v>
      </c>
      <c r="E4" s="63" t="s">
        <v>53</v>
      </c>
      <c r="F4" s="65"/>
      <c r="G4" s="64">
        <f>'[1]Direct O&amp;M'!L399</f>
        <v>35097710</v>
      </c>
      <c r="H4" s="64">
        <f>'[1]Direct O&amp;M'!M399</f>
        <v>41227161</v>
      </c>
      <c r="I4" s="64">
        <f>'[1]Direct O&amp;M'!N399</f>
        <v>41756017</v>
      </c>
    </row>
    <row r="5" spans="4:9" x14ac:dyDescent="0.3">
      <c r="D5" s="62">
        <v>220</v>
      </c>
      <c r="E5" s="63" t="s">
        <v>16</v>
      </c>
      <c r="F5" s="65"/>
      <c r="G5" s="64">
        <f>'[1]Direct O&amp;M'!L400</f>
        <v>9374396</v>
      </c>
      <c r="H5" s="64">
        <f>'[1]Direct O&amp;M'!M400</f>
        <v>10381738</v>
      </c>
      <c r="I5" s="64">
        <f>'[1]Direct O&amp;M'!N400</f>
        <v>10381738</v>
      </c>
    </row>
    <row r="6" spans="4:9" x14ac:dyDescent="0.3">
      <c r="D6" s="62">
        <v>221</v>
      </c>
      <c r="E6" s="63" t="s">
        <v>18</v>
      </c>
      <c r="F6" s="65"/>
      <c r="G6" s="64">
        <f>'[1]Direct O&amp;M'!L401</f>
        <v>946493</v>
      </c>
      <c r="H6" s="64">
        <f>'[1]Direct O&amp;M'!M401</f>
        <v>1126150</v>
      </c>
      <c r="I6" s="64">
        <f>'[1]Direct O&amp;M'!N401</f>
        <v>1126150</v>
      </c>
    </row>
    <row r="7" spans="4:9" x14ac:dyDescent="0.3">
      <c r="D7" s="62" t="s">
        <v>54</v>
      </c>
      <c r="E7" s="63" t="s">
        <v>20</v>
      </c>
      <c r="F7" s="65"/>
      <c r="G7" s="64">
        <f>'[1]Direct O&amp;M'!L402</f>
        <v>0</v>
      </c>
      <c r="H7" s="64">
        <f>'[1]Direct O&amp;M'!M402</f>
        <v>0</v>
      </c>
      <c r="I7" s="64">
        <f>'[1]Direct O&amp;M'!N402</f>
        <v>0</v>
      </c>
    </row>
    <row r="8" spans="4:9" x14ac:dyDescent="0.3">
      <c r="D8" s="62">
        <v>300</v>
      </c>
      <c r="E8" s="63" t="s">
        <v>28</v>
      </c>
      <c r="F8" s="65"/>
      <c r="G8" s="64">
        <f>'[1]Direct O&amp;M'!L403</f>
        <v>8001852</v>
      </c>
      <c r="H8" s="64">
        <f>'[1]Direct O&amp;M'!M403</f>
        <v>8209902</v>
      </c>
      <c r="I8" s="64">
        <f>'[1]Direct O&amp;M'!N403</f>
        <v>8382308</v>
      </c>
    </row>
    <row r="9" spans="4:9" x14ac:dyDescent="0.3">
      <c r="D9" s="62">
        <v>307</v>
      </c>
      <c r="E9" s="63" t="s">
        <v>29</v>
      </c>
      <c r="F9" s="65"/>
      <c r="G9" s="64">
        <f>'[1]Direct O&amp;M'!L404</f>
        <v>19342740</v>
      </c>
      <c r="H9" s="64">
        <f>'[1]Direct O&amp;M'!M404</f>
        <v>27594513</v>
      </c>
      <c r="I9" s="64">
        <f>'[1]Direct O&amp;M'!N404</f>
        <v>28173998</v>
      </c>
    </row>
    <row r="10" spans="4:9" x14ac:dyDescent="0.3">
      <c r="D10" s="62">
        <v>400</v>
      </c>
      <c r="E10" s="63" t="s">
        <v>36</v>
      </c>
      <c r="F10" s="65"/>
      <c r="G10" s="64">
        <f>'[1]Direct O&amp;M'!L405</f>
        <v>1942148</v>
      </c>
      <c r="H10" s="64">
        <f>'[1]Direct O&amp;M'!M405</f>
        <v>2458167</v>
      </c>
      <c r="I10" s="64">
        <f>'[1]Direct O&amp;M'!N405</f>
        <v>2509789</v>
      </c>
    </row>
    <row r="11" spans="4:9" x14ac:dyDescent="0.3">
      <c r="D11" s="62">
        <v>500</v>
      </c>
      <c r="E11" s="63" t="s">
        <v>55</v>
      </c>
      <c r="F11" s="65"/>
      <c r="G11" s="64">
        <f>'[1]Direct O&amp;M'!L406</f>
        <v>249169</v>
      </c>
      <c r="H11" s="64">
        <f>'[1]Direct O&amp;M'!M406</f>
        <v>249169</v>
      </c>
      <c r="I11" s="64">
        <f>'[1]Direct O&amp;M'!N406</f>
        <v>249169</v>
      </c>
    </row>
    <row r="12" spans="4:9" x14ac:dyDescent="0.3">
      <c r="D12" s="62">
        <v>800</v>
      </c>
      <c r="E12" s="63" t="s">
        <v>56</v>
      </c>
      <c r="F12" s="66"/>
      <c r="G12" s="64">
        <f>'[1]Direct O&amp;M'!L407</f>
        <v>2250208</v>
      </c>
      <c r="H12" s="64">
        <f>'[1]Direct O&amp;M'!M407</f>
        <v>2308713</v>
      </c>
      <c r="I12" s="64">
        <f>'[1]Direct O&amp;M'!N407</f>
        <v>2357196</v>
      </c>
    </row>
    <row r="13" spans="4:9" x14ac:dyDescent="0.3">
      <c r="D13" s="62"/>
      <c r="E13" s="63" t="s">
        <v>57</v>
      </c>
      <c r="F13" s="63"/>
      <c r="G13" s="64">
        <f>-'[1]Direct O&amp;M'!L512</f>
        <v>-11721513</v>
      </c>
      <c r="H13" s="64">
        <f>-'[1]Direct O&amp;M'!M512</f>
        <v>-14262932</v>
      </c>
      <c r="I13" s="64">
        <f>-'[1]Direct O&amp;M'!N512</f>
        <v>-14469249</v>
      </c>
    </row>
    <row r="14" spans="4:9" x14ac:dyDescent="0.3">
      <c r="D14" s="67"/>
      <c r="E14" s="67" t="s">
        <v>58</v>
      </c>
      <c r="F14" s="66"/>
      <c r="G14" s="68">
        <f>SUM(G3:G13)</f>
        <v>125131052</v>
      </c>
      <c r="H14" s="68">
        <f>SUM(H3:H13)</f>
        <v>141835927</v>
      </c>
      <c r="I14" s="68">
        <f>SUM(I3:I13)</f>
        <v>147053519</v>
      </c>
    </row>
    <row r="15" spans="4:9" x14ac:dyDescent="0.3">
      <c r="G15" s="70"/>
    </row>
    <row r="16" spans="4:9" ht="30.6" customHeight="1" x14ac:dyDescent="0.3">
      <c r="D16" s="115" t="s">
        <v>59</v>
      </c>
      <c r="E16" s="116"/>
      <c r="F16" s="117"/>
      <c r="G16" s="71">
        <v>2023</v>
      </c>
      <c r="H16" s="71">
        <v>2024</v>
      </c>
      <c r="I16" s="71">
        <v>2025</v>
      </c>
    </row>
    <row r="17" spans="4:9" x14ac:dyDescent="0.3">
      <c r="D17" s="72">
        <v>100</v>
      </c>
      <c r="E17" s="73" t="s">
        <v>52</v>
      </c>
      <c r="F17" s="74"/>
      <c r="G17" s="75">
        <f>'[1]Direct O&amp;M'!L479</f>
        <v>88337889.752010986</v>
      </c>
      <c r="H17" s="75">
        <f>'[1]Direct O&amp;M'!M479</f>
        <v>93095337.596607655</v>
      </c>
      <c r="I17" s="75">
        <f>'[1]Direct O&amp;M'!N479</f>
        <v>100709406.3227566</v>
      </c>
    </row>
    <row r="18" spans="4:9" x14ac:dyDescent="0.3">
      <c r="D18" s="72">
        <v>200</v>
      </c>
      <c r="E18" s="73" t="s">
        <v>53</v>
      </c>
      <c r="F18" s="76"/>
      <c r="G18" s="75">
        <f>'[1]Direct O&amp;M'!L480</f>
        <v>92293669.347340599</v>
      </c>
      <c r="H18" s="75">
        <f>'[1]Direct O&amp;M'!M480</f>
        <v>104673792.93786849</v>
      </c>
      <c r="I18" s="75">
        <f>'[1]Direct O&amp;M'!N480</f>
        <v>106233512.38055775</v>
      </c>
    </row>
    <row r="19" spans="4:9" x14ac:dyDescent="0.3">
      <c r="D19" s="72">
        <v>220</v>
      </c>
      <c r="E19" s="73" t="s">
        <v>16</v>
      </c>
      <c r="F19" s="76"/>
      <c r="G19" s="75">
        <f>'[1]Direct O&amp;M'!L481</f>
        <v>8618687.3549643196</v>
      </c>
      <c r="H19" s="75">
        <f>'[1]Direct O&amp;M'!M481</f>
        <v>9544821.7208135612</v>
      </c>
      <c r="I19" s="75">
        <f>'[1]Direct O&amp;M'!N481</f>
        <v>9544821.7208135612</v>
      </c>
    </row>
    <row r="20" spans="4:9" x14ac:dyDescent="0.3">
      <c r="D20" s="72">
        <v>221</v>
      </c>
      <c r="E20" s="73" t="s">
        <v>18</v>
      </c>
      <c r="F20" s="76"/>
      <c r="G20" s="75">
        <f>'[1]Direct O&amp;M'!L482</f>
        <v>5987523.1759934695</v>
      </c>
      <c r="H20" s="75">
        <f>'[1]Direct O&amp;M'!M482</f>
        <v>7124031.7574329134</v>
      </c>
      <c r="I20" s="75">
        <f>'[1]Direct O&amp;M'!N482</f>
        <v>7124031.7574329134</v>
      </c>
    </row>
    <row r="21" spans="4:9" x14ac:dyDescent="0.3">
      <c r="D21" s="72" t="s">
        <v>54</v>
      </c>
      <c r="E21" s="73" t="s">
        <v>20</v>
      </c>
      <c r="F21" s="76"/>
      <c r="G21" s="75">
        <f>'[1]Direct O&amp;M'!L483</f>
        <v>25000000</v>
      </c>
      <c r="H21" s="75">
        <f>'[1]Direct O&amp;M'!M483</f>
        <v>20000000</v>
      </c>
      <c r="I21" s="75">
        <f>'[1]Direct O&amp;M'!N483</f>
        <v>20000000</v>
      </c>
    </row>
    <row r="22" spans="4:9" x14ac:dyDescent="0.3">
      <c r="D22" s="72">
        <v>300</v>
      </c>
      <c r="E22" s="73" t="s">
        <v>28</v>
      </c>
      <c r="F22" s="76"/>
      <c r="G22" s="75">
        <f>'[1]Direct O&amp;M'!L484</f>
        <v>11863831.640942786</v>
      </c>
      <c r="H22" s="75">
        <f>'[1]Direct O&amp;M'!M484</f>
        <v>12172289.4156073</v>
      </c>
      <c r="I22" s="75">
        <f>'[1]Direct O&amp;M'!N484</f>
        <v>12427909.435335049</v>
      </c>
    </row>
    <row r="23" spans="4:9" x14ac:dyDescent="0.3">
      <c r="D23" s="72">
        <v>307</v>
      </c>
      <c r="E23" s="73" t="s">
        <v>29</v>
      </c>
      <c r="F23" s="76"/>
      <c r="G23" s="75">
        <f>'[1]Direct O&amp;M'!L485</f>
        <v>17583090</v>
      </c>
      <c r="H23" s="75">
        <f>'[1]Direct O&amp;M'!M485</f>
        <v>25084182</v>
      </c>
      <c r="I23" s="75">
        <f>'[1]Direct O&amp;M'!N485</f>
        <v>25610949.594999999</v>
      </c>
    </row>
    <row r="24" spans="4:9" x14ac:dyDescent="0.3">
      <c r="D24" s="72">
        <v>400</v>
      </c>
      <c r="E24" s="73" t="s">
        <v>36</v>
      </c>
      <c r="F24" s="76"/>
      <c r="G24" s="75">
        <f>'[1]Direct O&amp;M'!L486</f>
        <v>2349662.9992170502</v>
      </c>
      <c r="H24" s="75">
        <f>'[1]Direct O&amp;M'!M486</f>
        <v>3061315.5801867172</v>
      </c>
      <c r="I24" s="75">
        <f>'[1]Direct O&amp;M'!N486</f>
        <v>3125602.7143706381</v>
      </c>
    </row>
    <row r="25" spans="4:9" x14ac:dyDescent="0.3">
      <c r="D25" s="72">
        <v>500</v>
      </c>
      <c r="E25" s="73" t="s">
        <v>55</v>
      </c>
      <c r="F25" s="76"/>
      <c r="G25" s="75">
        <f>'[1]Direct O&amp;M'!L487</f>
        <v>249169.87043189368</v>
      </c>
      <c r="H25" s="75">
        <f>'[1]Direct O&amp;M'!M487</f>
        <v>249169.87043189368</v>
      </c>
      <c r="I25" s="75">
        <f>'[1]Direct O&amp;M'!N487</f>
        <v>249169.87043189368</v>
      </c>
    </row>
    <row r="26" spans="4:9" x14ac:dyDescent="0.3">
      <c r="D26" s="72">
        <v>800</v>
      </c>
      <c r="E26" s="73" t="s">
        <v>56</v>
      </c>
      <c r="F26" s="77"/>
      <c r="G26" s="75">
        <f>'[1]Direct O&amp;M'!L488</f>
        <v>4000369.666666667</v>
      </c>
      <c r="H26" s="75">
        <f>'[1]Direct O&amp;M'!M488</f>
        <v>4104379.6860000007</v>
      </c>
      <c r="I26" s="75">
        <f>'[1]Direct O&amp;M'!N488</f>
        <v>4190571.632406</v>
      </c>
    </row>
    <row r="27" spans="4:9" x14ac:dyDescent="0.3">
      <c r="D27" s="72"/>
      <c r="E27" s="73" t="s">
        <v>57</v>
      </c>
      <c r="F27" s="73"/>
      <c r="G27" s="78">
        <f>-'[1]Direct O&amp;M'!L513</f>
        <v>-21964275</v>
      </c>
      <c r="H27" s="78">
        <f>-'[1]Direct O&amp;M'!M513</f>
        <v>-25548929</v>
      </c>
      <c r="I27" s="78">
        <f>-'[1]Direct O&amp;M'!N513</f>
        <v>-25926222</v>
      </c>
    </row>
    <row r="28" spans="4:9" x14ac:dyDescent="0.3">
      <c r="E28" s="79" t="s">
        <v>60</v>
      </c>
      <c r="F28" s="77"/>
      <c r="G28" s="80">
        <f>SUM(G17:G27)</f>
        <v>234319618.80756778</v>
      </c>
      <c r="H28" s="80">
        <f>SUM(H17:H27)</f>
        <v>253560391.56494856</v>
      </c>
      <c r="I28" s="80">
        <f>SUM(I17:I27)</f>
        <v>263289753.42910445</v>
      </c>
    </row>
    <row r="29" spans="4:9" x14ac:dyDescent="0.3">
      <c r="G29" s="81"/>
    </row>
    <row r="30" spans="4:9" ht="17.399999999999999" x14ac:dyDescent="0.45">
      <c r="F30" s="82"/>
      <c r="G30" s="70"/>
    </row>
    <row r="31" spans="4:9" ht="31.2" customHeight="1" x14ac:dyDescent="0.3">
      <c r="D31" s="112" t="s">
        <v>61</v>
      </c>
      <c r="E31" s="113"/>
      <c r="F31" s="114"/>
      <c r="G31" s="60">
        <v>2023</v>
      </c>
      <c r="H31" s="60">
        <v>2024</v>
      </c>
      <c r="I31" s="60">
        <v>2025</v>
      </c>
    </row>
    <row r="32" spans="4:9" x14ac:dyDescent="0.3">
      <c r="D32" s="62">
        <v>100</v>
      </c>
      <c r="E32" s="83" t="s">
        <v>52</v>
      </c>
      <c r="F32" s="64"/>
      <c r="G32" s="64">
        <f>'[1]Other Dept O&amp;M'!L601</f>
        <v>10407797</v>
      </c>
      <c r="H32" s="64">
        <f>'[1]Other Dept O&amp;M'!M601</f>
        <v>10746051</v>
      </c>
      <c r="I32" s="64">
        <f>'[1]Other Dept O&amp;M'!N601</f>
        <v>11068431</v>
      </c>
    </row>
    <row r="33" spans="4:9" x14ac:dyDescent="0.3">
      <c r="D33" s="62" t="s">
        <v>62</v>
      </c>
      <c r="E33" s="83" t="s">
        <v>63</v>
      </c>
      <c r="F33" s="64"/>
      <c r="G33" s="64">
        <f>'[1]Other Dept O&amp;M'!L602</f>
        <v>29129810</v>
      </c>
      <c r="H33" s="64">
        <f>'[1]Other Dept O&amp;M'!M602</f>
        <v>30503760</v>
      </c>
      <c r="I33" s="64">
        <f>'[1]Other Dept O&amp;M'!N602</f>
        <v>32652766</v>
      </c>
    </row>
    <row r="34" spans="4:9" x14ac:dyDescent="0.3">
      <c r="D34" s="62">
        <v>191</v>
      </c>
      <c r="E34" s="83" t="s">
        <v>64</v>
      </c>
      <c r="F34" s="64"/>
      <c r="G34" s="64">
        <f>'[1]Other Dept O&amp;M'!L603</f>
        <v>24736856</v>
      </c>
      <c r="H34" s="64">
        <f>'[1]Other Dept O&amp;M'!M603</f>
        <v>24966590</v>
      </c>
      <c r="I34" s="64">
        <f>'[1]Other Dept O&amp;M'!N603</f>
        <v>25614263</v>
      </c>
    </row>
    <row r="35" spans="4:9" x14ac:dyDescent="0.3">
      <c r="D35" s="62">
        <v>190</v>
      </c>
      <c r="E35" s="83" t="s">
        <v>65</v>
      </c>
      <c r="F35" s="64"/>
      <c r="G35" s="64">
        <f>'[1]Other Dept O&amp;M'!L604</f>
        <v>4458728</v>
      </c>
      <c r="H35" s="64">
        <f>'[1]Other Dept O&amp;M'!M604</f>
        <v>5073595</v>
      </c>
      <c r="I35" s="64">
        <f>'[1]Other Dept O&amp;M'!N604</f>
        <v>5196949</v>
      </c>
    </row>
    <row r="36" spans="4:9" x14ac:dyDescent="0.3">
      <c r="D36" s="62" t="s">
        <v>66</v>
      </c>
      <c r="E36" s="83" t="s">
        <v>67</v>
      </c>
      <c r="F36" s="64"/>
      <c r="G36" s="64">
        <f>'[1]Other Dept O&amp;M'!L605</f>
        <v>0</v>
      </c>
      <c r="H36" s="64">
        <f>'[1]Other Dept O&amp;M'!M605</f>
        <v>0</v>
      </c>
      <c r="I36" s="64">
        <f>'[1]Other Dept O&amp;M'!N605</f>
        <v>0</v>
      </c>
    </row>
    <row r="37" spans="4:9" x14ac:dyDescent="0.3">
      <c r="D37" s="62" t="s">
        <v>68</v>
      </c>
      <c r="E37" s="83" t="s">
        <v>69</v>
      </c>
      <c r="F37" s="64"/>
      <c r="G37" s="64">
        <f>'[1]Other Dept O&amp;M'!L606</f>
        <v>0</v>
      </c>
      <c r="H37" s="64">
        <f>'[1]Other Dept O&amp;M'!M606</f>
        <v>0</v>
      </c>
      <c r="I37" s="64">
        <f>'[1]Other Dept O&amp;M'!N606</f>
        <v>0</v>
      </c>
    </row>
    <row r="38" spans="4:9" x14ac:dyDescent="0.3">
      <c r="D38" s="62" t="s">
        <v>70</v>
      </c>
      <c r="E38" s="83" t="s">
        <v>71</v>
      </c>
      <c r="F38" s="64"/>
      <c r="G38" s="64">
        <f>'[1]Other Dept O&amp;M'!L607</f>
        <v>0</v>
      </c>
      <c r="H38" s="64">
        <f>'[1]Other Dept O&amp;M'!M607</f>
        <v>0</v>
      </c>
      <c r="I38" s="64">
        <f>'[1]Other Dept O&amp;M'!N607</f>
        <v>0</v>
      </c>
    </row>
    <row r="39" spans="4:9" x14ac:dyDescent="0.3">
      <c r="D39" s="62">
        <v>200</v>
      </c>
      <c r="E39" s="83" t="s">
        <v>53</v>
      </c>
      <c r="F39" s="65"/>
      <c r="G39" s="64">
        <f>'[1]Other Dept O&amp;M'!L608</f>
        <v>10314392</v>
      </c>
      <c r="H39" s="64">
        <f>'[1]Other Dept O&amp;M'!M608</f>
        <v>10582566</v>
      </c>
      <c r="I39" s="64">
        <f>'[1]Other Dept O&amp;M'!N608</f>
        <v>10804800</v>
      </c>
    </row>
    <row r="40" spans="4:9" x14ac:dyDescent="0.3">
      <c r="D40" s="62">
        <v>220</v>
      </c>
      <c r="E40" s="83" t="s">
        <v>16</v>
      </c>
      <c r="F40" s="65"/>
      <c r="G40" s="64">
        <f>'[1]Other Dept O&amp;M'!L609</f>
        <v>0</v>
      </c>
      <c r="H40" s="64">
        <f>'[1]Other Dept O&amp;M'!M609</f>
        <v>0</v>
      </c>
      <c r="I40" s="64">
        <f>'[1]Other Dept O&amp;M'!N609</f>
        <v>0</v>
      </c>
    </row>
    <row r="41" spans="4:9" x14ac:dyDescent="0.3">
      <c r="D41" s="62">
        <v>221</v>
      </c>
      <c r="E41" s="83" t="s">
        <v>18</v>
      </c>
      <c r="F41" s="65"/>
      <c r="G41" s="64">
        <f>'[1]Other Dept O&amp;M'!L610</f>
        <v>0</v>
      </c>
      <c r="H41" s="64">
        <f>'[1]Other Dept O&amp;M'!M610</f>
        <v>0</v>
      </c>
      <c r="I41" s="64">
        <f>'[1]Other Dept O&amp;M'!N610</f>
        <v>0</v>
      </c>
    </row>
    <row r="42" spans="4:9" x14ac:dyDescent="0.3">
      <c r="D42" s="62" t="s">
        <v>54</v>
      </c>
      <c r="E42" s="83" t="s">
        <v>72</v>
      </c>
      <c r="F42" s="65"/>
      <c r="G42" s="64">
        <f>'[1]Other Dept O&amp;M'!L611</f>
        <v>1659749</v>
      </c>
      <c r="H42" s="64">
        <f>'[1]Other Dept O&amp;M'!M611</f>
        <v>1706056</v>
      </c>
      <c r="I42" s="64">
        <f>'[1]Other Dept O&amp;M'!N611</f>
        <v>1749390</v>
      </c>
    </row>
    <row r="43" spans="4:9" x14ac:dyDescent="0.3">
      <c r="D43" s="62">
        <v>300</v>
      </c>
      <c r="E43" s="83" t="s">
        <v>28</v>
      </c>
      <c r="F43" s="65"/>
      <c r="G43" s="64">
        <f>'[1]Other Dept O&amp;M'!L612</f>
        <v>2088177</v>
      </c>
      <c r="H43" s="64">
        <f>'[1]Other Dept O&amp;M'!M612</f>
        <v>2142469</v>
      </c>
      <c r="I43" s="64">
        <f>'[1]Other Dept O&amp;M'!N612</f>
        <v>2187460</v>
      </c>
    </row>
    <row r="44" spans="4:9" x14ac:dyDescent="0.3">
      <c r="D44" s="62">
        <v>307</v>
      </c>
      <c r="E44" s="83" t="s">
        <v>29</v>
      </c>
      <c r="F44" s="65"/>
      <c r="G44" s="64">
        <f>'[1]Other Dept O&amp;M'!L613</f>
        <v>0</v>
      </c>
      <c r="H44" s="64">
        <f>'[1]Other Dept O&amp;M'!M613</f>
        <v>0</v>
      </c>
      <c r="I44" s="64">
        <f>'[1]Other Dept O&amp;M'!N613</f>
        <v>0</v>
      </c>
    </row>
    <row r="45" spans="4:9" x14ac:dyDescent="0.3">
      <c r="D45" s="62">
        <v>400</v>
      </c>
      <c r="E45" s="83" t="s">
        <v>36</v>
      </c>
      <c r="F45" s="65"/>
      <c r="G45" s="64">
        <f>'[1]Other Dept O&amp;M'!L614</f>
        <v>0</v>
      </c>
      <c r="H45" s="64">
        <f>'[1]Other Dept O&amp;M'!M614</f>
        <v>0</v>
      </c>
      <c r="I45" s="64">
        <f>'[1]Other Dept O&amp;M'!N614</f>
        <v>0</v>
      </c>
    </row>
    <row r="46" spans="4:9" x14ac:dyDescent="0.3">
      <c r="D46" s="62">
        <v>500</v>
      </c>
      <c r="E46" s="83" t="s">
        <v>55</v>
      </c>
      <c r="F46" s="65"/>
      <c r="G46" s="64">
        <f>'[1]Other Dept O&amp;M'!L615</f>
        <v>1518991</v>
      </c>
      <c r="H46" s="64">
        <f>'[1]Other Dept O&amp;M'!M615</f>
        <v>1518991</v>
      </c>
      <c r="I46" s="64">
        <f>'[1]Other Dept O&amp;M'!N615</f>
        <v>1518991</v>
      </c>
    </row>
    <row r="47" spans="4:9" x14ac:dyDescent="0.3">
      <c r="D47" s="62">
        <v>800</v>
      </c>
      <c r="E47" s="83" t="s">
        <v>56</v>
      </c>
      <c r="F47" s="65"/>
      <c r="G47" s="64">
        <f>'[1]Other Dept O&amp;M'!L616</f>
        <v>0</v>
      </c>
      <c r="H47" s="64">
        <f>'[1]Other Dept O&amp;M'!M616</f>
        <v>0</v>
      </c>
      <c r="I47" s="64">
        <f>'[1]Other Dept O&amp;M'!N616</f>
        <v>0</v>
      </c>
    </row>
    <row r="48" spans="4:9" x14ac:dyDescent="0.3">
      <c r="D48" s="62"/>
      <c r="E48" s="63"/>
      <c r="F48" s="84"/>
      <c r="G48" s="63"/>
      <c r="H48" s="63"/>
      <c r="I48" s="63"/>
    </row>
    <row r="49" spans="4:9" x14ac:dyDescent="0.3">
      <c r="D49" s="67"/>
      <c r="E49" s="67" t="s">
        <v>60</v>
      </c>
      <c r="F49" s="68"/>
      <c r="G49" s="68">
        <f>SUM(G32:G48)</f>
        <v>84314500</v>
      </c>
      <c r="H49" s="68">
        <f>SUM(H32:H48)</f>
        <v>87240078</v>
      </c>
      <c r="I49" s="68">
        <f>SUM(I32:I48)</f>
        <v>90793050</v>
      </c>
    </row>
    <row r="50" spans="4:9" x14ac:dyDescent="0.3">
      <c r="F50" s="85"/>
    </row>
    <row r="51" spans="4:9" x14ac:dyDescent="0.3">
      <c r="F51" s="85"/>
    </row>
    <row r="52" spans="4:9" ht="31.2" customHeight="1" x14ac:dyDescent="0.3">
      <c r="D52" s="115" t="s">
        <v>73</v>
      </c>
      <c r="E52" s="116"/>
      <c r="F52" s="117"/>
      <c r="G52" s="86">
        <v>2023</v>
      </c>
      <c r="H52" s="86">
        <v>2024</v>
      </c>
      <c r="I52" s="86">
        <v>2025</v>
      </c>
    </row>
    <row r="53" spans="4:9" x14ac:dyDescent="0.3">
      <c r="D53" s="72">
        <v>100</v>
      </c>
      <c r="E53" s="87" t="s">
        <v>52</v>
      </c>
      <c r="F53" s="75"/>
      <c r="G53" s="75">
        <f>'[1]Other Dept O&amp;M'!L730</f>
        <v>14281632.16251269</v>
      </c>
      <c r="H53" s="75">
        <f>'[1]Other Dept O&amp;M'!M730</f>
        <v>14745784.610294351</v>
      </c>
      <c r="I53" s="75">
        <f>'[1]Other Dept O&amp;M'!N730</f>
        <v>15188159.678603183</v>
      </c>
    </row>
    <row r="54" spans="4:9" x14ac:dyDescent="0.3">
      <c r="D54" s="72" t="s">
        <v>62</v>
      </c>
      <c r="E54" s="87" t="s">
        <v>63</v>
      </c>
      <c r="F54" s="75"/>
      <c r="G54" s="75">
        <f>'[1]Other Dept O&amp;M'!L731</f>
        <v>42670183</v>
      </c>
      <c r="H54" s="75">
        <f>'[1]Other Dept O&amp;M'!M731</f>
        <v>44884523.858536392</v>
      </c>
      <c r="I54" s="75">
        <f>'[1]Other Dept O&amp;M'!N731</f>
        <v>48733297.911292493</v>
      </c>
    </row>
    <row r="55" spans="4:9" x14ac:dyDescent="0.3">
      <c r="D55" s="72">
        <v>191</v>
      </c>
      <c r="E55" s="87" t="s">
        <v>64</v>
      </c>
      <c r="F55" s="75"/>
      <c r="G55" s="75">
        <f>'[1]Other Dept O&amp;M'!L732</f>
        <v>36235257</v>
      </c>
      <c r="H55" s="75">
        <f>'[1]Other Dept O&amp;M'!M732</f>
        <v>36736897.170332834</v>
      </c>
      <c r="I55" s="75">
        <f>'[1]Other Dept O&amp;M'!N732</f>
        <v>38228538.599183962</v>
      </c>
    </row>
    <row r="56" spans="4:9" x14ac:dyDescent="0.3">
      <c r="D56" s="72">
        <v>190</v>
      </c>
      <c r="E56" s="87" t="s">
        <v>65</v>
      </c>
      <c r="F56" s="75"/>
      <c r="G56" s="75">
        <f>'[1]Other Dept O&amp;M'!L733</f>
        <v>6531272</v>
      </c>
      <c r="H56" s="75">
        <f>'[1]Other Dept O&amp;M'!M733</f>
        <v>7465502.2165078707</v>
      </c>
      <c r="I56" s="75">
        <f>'[1]Other Dept O&amp;M'!N733</f>
        <v>7756293.9242020156</v>
      </c>
    </row>
    <row r="57" spans="4:9" x14ac:dyDescent="0.3">
      <c r="D57" s="72" t="s">
        <v>66</v>
      </c>
      <c r="E57" s="87" t="s">
        <v>67</v>
      </c>
      <c r="F57" s="75"/>
      <c r="G57" s="75">
        <f>'[1]Other Dept O&amp;M'!L734</f>
        <v>0</v>
      </c>
      <c r="H57" s="75">
        <f>'[1]Other Dept O&amp;M'!M734</f>
        <v>0</v>
      </c>
      <c r="I57" s="75">
        <f>'[1]Other Dept O&amp;M'!N734</f>
        <v>0</v>
      </c>
    </row>
    <row r="58" spans="4:9" x14ac:dyDescent="0.3">
      <c r="D58" s="72" t="s">
        <v>68</v>
      </c>
      <c r="E58" s="87" t="s">
        <v>69</v>
      </c>
      <c r="F58" s="75"/>
      <c r="G58" s="75">
        <f>'[1]Other Dept O&amp;M'!L735</f>
        <v>0</v>
      </c>
      <c r="H58" s="75">
        <f>'[1]Other Dept O&amp;M'!M735</f>
        <v>0</v>
      </c>
      <c r="I58" s="75">
        <f>'[1]Other Dept O&amp;M'!N735</f>
        <v>0</v>
      </c>
    </row>
    <row r="59" spans="4:9" x14ac:dyDescent="0.3">
      <c r="D59" s="72" t="s">
        <v>70</v>
      </c>
      <c r="E59" s="87" t="s">
        <v>71</v>
      </c>
      <c r="F59" s="75"/>
      <c r="G59" s="75">
        <f>'[1]Other Dept O&amp;M'!L736</f>
        <v>0</v>
      </c>
      <c r="H59" s="75">
        <f>'[1]Other Dept O&amp;M'!M736</f>
        <v>0</v>
      </c>
      <c r="I59" s="75">
        <f>'[1]Other Dept O&amp;M'!N736</f>
        <v>0</v>
      </c>
    </row>
    <row r="60" spans="4:9" x14ac:dyDescent="0.3">
      <c r="D60" s="72">
        <v>200</v>
      </c>
      <c r="E60" s="87" t="s">
        <v>53</v>
      </c>
      <c r="F60" s="88"/>
      <c r="G60" s="75">
        <f>'[1]Other Dept O&amp;M'!L737</f>
        <v>12496533.211164435</v>
      </c>
      <c r="H60" s="75">
        <f>'[1]Other Dept O&amp;M'!M737</f>
        <v>12821443.266654709</v>
      </c>
      <c r="I60" s="75">
        <f>'[1]Other Dept O&amp;M'!N737</f>
        <v>13090693.461254457</v>
      </c>
    </row>
    <row r="61" spans="4:9" x14ac:dyDescent="0.3">
      <c r="D61" s="72">
        <v>220</v>
      </c>
      <c r="E61" s="87" t="s">
        <v>16</v>
      </c>
      <c r="F61" s="88"/>
      <c r="G61" s="75">
        <f>'[1]Other Dept O&amp;M'!L738</f>
        <v>0</v>
      </c>
      <c r="H61" s="75">
        <f>'[1]Other Dept O&amp;M'!M738</f>
        <v>0</v>
      </c>
      <c r="I61" s="75">
        <f>'[1]Other Dept O&amp;M'!N738</f>
        <v>0</v>
      </c>
    </row>
    <row r="62" spans="4:9" x14ac:dyDescent="0.3">
      <c r="D62" s="72">
        <v>221</v>
      </c>
      <c r="E62" s="87" t="s">
        <v>18</v>
      </c>
      <c r="F62" s="88"/>
      <c r="G62" s="75">
        <f>'[1]Other Dept O&amp;M'!L739</f>
        <v>0</v>
      </c>
      <c r="H62" s="75">
        <f>'[1]Other Dept O&amp;M'!M739</f>
        <v>0</v>
      </c>
      <c r="I62" s="75">
        <f>'[1]Other Dept O&amp;M'!N739</f>
        <v>0</v>
      </c>
    </row>
    <row r="63" spans="4:9" x14ac:dyDescent="0.3">
      <c r="D63" s="72" t="s">
        <v>54</v>
      </c>
      <c r="E63" s="87" t="s">
        <v>72</v>
      </c>
      <c r="F63" s="88"/>
      <c r="G63" s="75">
        <f>'[1]Other Dept O&amp;M'!L740</f>
        <v>2950664.2144952221</v>
      </c>
      <c r="H63" s="75">
        <f>'[1]Other Dept O&amp;M'!M740</f>
        <v>3032987.7431796389</v>
      </c>
      <c r="I63" s="75">
        <f>'[1]Other Dept O&amp;M'!N740</f>
        <v>3110025.4542564023</v>
      </c>
    </row>
    <row r="64" spans="4:9" x14ac:dyDescent="0.3">
      <c r="D64" s="72">
        <v>300</v>
      </c>
      <c r="E64" s="87" t="s">
        <v>28</v>
      </c>
      <c r="F64" s="88"/>
      <c r="G64" s="75">
        <f>'[1]Other Dept O&amp;M'!L741</f>
        <v>3153760.6883155322</v>
      </c>
      <c r="H64" s="75">
        <f>'[1]Other Dept O&amp;M'!M741</f>
        <v>3235759.0682117362</v>
      </c>
      <c r="I64" s="75">
        <f>'[1]Other Dept O&amp;M'!N741</f>
        <v>3303710.8576441822</v>
      </c>
    </row>
    <row r="65" spans="4:9" x14ac:dyDescent="0.3">
      <c r="D65" s="72">
        <v>307</v>
      </c>
      <c r="E65" s="87" t="s">
        <v>29</v>
      </c>
      <c r="F65" s="88"/>
      <c r="G65" s="75">
        <f>'[1]Other Dept O&amp;M'!L742</f>
        <v>0</v>
      </c>
      <c r="H65" s="75">
        <f>'[1]Other Dept O&amp;M'!M742</f>
        <v>0</v>
      </c>
      <c r="I65" s="75">
        <f>'[1]Other Dept O&amp;M'!N742</f>
        <v>0</v>
      </c>
    </row>
    <row r="66" spans="4:9" x14ac:dyDescent="0.3">
      <c r="D66" s="72">
        <v>400</v>
      </c>
      <c r="E66" s="87" t="s">
        <v>36</v>
      </c>
      <c r="F66" s="88"/>
      <c r="G66" s="75">
        <f>'[1]Other Dept O&amp;M'!L743</f>
        <v>0</v>
      </c>
      <c r="H66" s="75">
        <f>'[1]Other Dept O&amp;M'!M743</f>
        <v>0</v>
      </c>
      <c r="I66" s="75">
        <f>'[1]Other Dept O&amp;M'!N743</f>
        <v>0</v>
      </c>
    </row>
    <row r="67" spans="4:9" x14ac:dyDescent="0.3">
      <c r="D67" s="72">
        <v>500</v>
      </c>
      <c r="E67" s="87" t="s">
        <v>55</v>
      </c>
      <c r="F67" s="88"/>
      <c r="G67" s="75">
        <f>'[1]Other Dept O&amp;M'!L744</f>
        <v>2586391.0000000005</v>
      </c>
      <c r="H67" s="75">
        <f>'[1]Other Dept O&amp;M'!M744</f>
        <v>2586391.0000000005</v>
      </c>
      <c r="I67" s="75">
        <f>'[1]Other Dept O&amp;M'!N744</f>
        <v>2586391.0000000005</v>
      </c>
    </row>
    <row r="68" spans="4:9" x14ac:dyDescent="0.3">
      <c r="D68" s="72">
        <v>800</v>
      </c>
      <c r="E68" s="87" t="s">
        <v>56</v>
      </c>
      <c r="F68" s="88"/>
      <c r="G68" s="75">
        <f>'[1]Other Dept O&amp;M'!L745</f>
        <v>0</v>
      </c>
      <c r="H68" s="75">
        <f>'[1]Other Dept O&amp;M'!M745</f>
        <v>0</v>
      </c>
      <c r="I68" s="75">
        <f>'[1]Other Dept O&amp;M'!N745</f>
        <v>0</v>
      </c>
    </row>
    <row r="69" spans="4:9" x14ac:dyDescent="0.3">
      <c r="D69" s="72"/>
      <c r="E69" s="73"/>
      <c r="F69" s="89"/>
      <c r="G69" s="73"/>
      <c r="H69" s="73"/>
      <c r="I69" s="73"/>
    </row>
    <row r="70" spans="4:9" x14ac:dyDescent="0.3">
      <c r="E70" s="79" t="s">
        <v>60</v>
      </c>
      <c r="F70" s="80"/>
      <c r="G70" s="80">
        <f>SUM(G53:G69)</f>
        <v>120905693.27648787</v>
      </c>
      <c r="H70" s="80">
        <f>SUM(H53:H69)</f>
        <v>125509288.93371753</v>
      </c>
      <c r="I70" s="80">
        <f>SUM(I53:I69)</f>
        <v>131997110.8864367</v>
      </c>
    </row>
    <row r="71" spans="4:9" x14ac:dyDescent="0.3">
      <c r="D71"/>
      <c r="E71"/>
      <c r="F71"/>
    </row>
    <row r="72" spans="4:9" x14ac:dyDescent="0.3">
      <c r="D72"/>
      <c r="E72" t="s">
        <v>74</v>
      </c>
      <c r="F72"/>
      <c r="G72" s="70">
        <f>G49+G14</f>
        <v>209445552</v>
      </c>
      <c r="H72" s="70">
        <f>H49+H14</f>
        <v>229076005</v>
      </c>
      <c r="I72" s="70">
        <f>I49+I14</f>
        <v>237846569</v>
      </c>
    </row>
    <row r="73" spans="4:9" x14ac:dyDescent="0.3">
      <c r="D73"/>
      <c r="E73" t="s">
        <v>75</v>
      </c>
      <c r="F73"/>
      <c r="G73" s="70">
        <f>G70+G28</f>
        <v>355225312.08405566</v>
      </c>
      <c r="H73" s="70">
        <f>H70+H28</f>
        <v>379069680.49866611</v>
      </c>
      <c r="I73" s="70">
        <f>I70+I28</f>
        <v>395286864.31554115</v>
      </c>
    </row>
    <row r="74" spans="4:9" x14ac:dyDescent="0.3">
      <c r="D74"/>
      <c r="E74"/>
      <c r="F74"/>
    </row>
    <row r="75" spans="4:9" x14ac:dyDescent="0.3">
      <c r="D75"/>
      <c r="E75"/>
      <c r="F75"/>
      <c r="G75" s="70">
        <f>G14+G28+G49+G70</f>
        <v>564670864.08405566</v>
      </c>
      <c r="H75" s="70">
        <f>H14+H28+H49+H70</f>
        <v>608145685.49866605</v>
      </c>
      <c r="I75" s="70">
        <f>I14+I28+I49+I70</f>
        <v>633133433.31554115</v>
      </c>
    </row>
    <row r="76" spans="4:9" x14ac:dyDescent="0.3">
      <c r="D76"/>
      <c r="E76"/>
      <c r="F76"/>
      <c r="G76" s="70">
        <f>'[1]Finplan CF Data'!E174*1000</f>
        <v>-340655300.08405566</v>
      </c>
      <c r="H76" s="70">
        <f>'[1]Finplan CF Data'!F174*1000</f>
        <v>-362477343.49866611</v>
      </c>
      <c r="I76" s="70">
        <f>'[1]Finplan CF Data'!G174*1000</f>
        <v>-377243681.31554115</v>
      </c>
    </row>
    <row r="77" spans="4:9" x14ac:dyDescent="0.3">
      <c r="D77"/>
      <c r="E77"/>
      <c r="F77"/>
    </row>
    <row r="78" spans="4:9" x14ac:dyDescent="0.3">
      <c r="D78"/>
      <c r="E78"/>
      <c r="F78"/>
      <c r="G78" s="70">
        <f>G75+G76</f>
        <v>224015564</v>
      </c>
      <c r="H78" s="70">
        <f>H75+H76</f>
        <v>245668341.99999994</v>
      </c>
      <c r="I78" s="70">
        <f>I75+I76</f>
        <v>255889752</v>
      </c>
    </row>
    <row r="79" spans="4:9" x14ac:dyDescent="0.3">
      <c r="D79"/>
      <c r="E79"/>
      <c r="F79"/>
    </row>
    <row r="80" spans="4:9" x14ac:dyDescent="0.3">
      <c r="D80"/>
      <c r="E80"/>
      <c r="F80"/>
    </row>
    <row r="88" spans="4:9" x14ac:dyDescent="0.3">
      <c r="D88" s="118" t="s">
        <v>76</v>
      </c>
      <c r="E88" s="119"/>
      <c r="F88" s="90"/>
      <c r="G88" s="91">
        <v>2023</v>
      </c>
      <c r="H88" s="91">
        <v>2024</v>
      </c>
      <c r="I88" s="91">
        <v>2025</v>
      </c>
    </row>
    <row r="89" spans="4:9" x14ac:dyDescent="0.3">
      <c r="D89" s="92">
        <v>100</v>
      </c>
      <c r="E89" s="93" t="s">
        <v>52</v>
      </c>
      <c r="F89" s="94"/>
      <c r="G89" s="95">
        <f>SUM(G3,G17,G32,G53)/1000</f>
        <v>172675.16791452368</v>
      </c>
      <c r="H89" s="95">
        <f>SUM(H3,H17,H32,H53)/1000</f>
        <v>181130.51920690198</v>
      </c>
      <c r="I89" s="95">
        <f>SUM(I3,I17,I32,I53)/1000</f>
        <v>193552.40000135975</v>
      </c>
    </row>
    <row r="90" spans="4:9" x14ac:dyDescent="0.3">
      <c r="D90" s="92" t="s">
        <v>62</v>
      </c>
      <c r="E90" s="93" t="s">
        <v>63</v>
      </c>
      <c r="F90" s="93"/>
      <c r="G90" s="96">
        <f t="shared" ref="G90:I92" si="0">(G33+G54)/1000</f>
        <v>71799.993000000002</v>
      </c>
      <c r="H90" s="96">
        <f t="shared" si="0"/>
        <v>75388.283858536393</v>
      </c>
      <c r="I90" s="96">
        <f t="shared" si="0"/>
        <v>81386.063911292498</v>
      </c>
    </row>
    <row r="91" spans="4:9" x14ac:dyDescent="0.3">
      <c r="D91" s="92">
        <v>191</v>
      </c>
      <c r="E91" s="93" t="s">
        <v>64</v>
      </c>
      <c r="F91" s="93"/>
      <c r="G91" s="96">
        <f t="shared" si="0"/>
        <v>60972.112999999998</v>
      </c>
      <c r="H91" s="96">
        <f t="shared" si="0"/>
        <v>61703.487170332832</v>
      </c>
      <c r="I91" s="96">
        <f t="shared" si="0"/>
        <v>63842.801599183964</v>
      </c>
    </row>
    <row r="92" spans="4:9" x14ac:dyDescent="0.3">
      <c r="D92" s="92">
        <v>190</v>
      </c>
      <c r="E92" s="93" t="s">
        <v>65</v>
      </c>
      <c r="F92" s="93"/>
      <c r="G92" s="96">
        <f t="shared" si="0"/>
        <v>10990</v>
      </c>
      <c r="H92" s="96">
        <f t="shared" si="0"/>
        <v>12539.097216507871</v>
      </c>
      <c r="I92" s="96">
        <f t="shared" si="0"/>
        <v>12953.242924202015</v>
      </c>
    </row>
    <row r="93" spans="4:9" x14ac:dyDescent="0.3">
      <c r="D93" s="92" t="s">
        <v>66</v>
      </c>
      <c r="E93" s="93" t="s">
        <v>67</v>
      </c>
      <c r="F93" s="93"/>
      <c r="G93" s="96">
        <f t="shared" ref="G93:I95" si="1">G36+G57</f>
        <v>0</v>
      </c>
      <c r="H93" s="96">
        <f t="shared" si="1"/>
        <v>0</v>
      </c>
      <c r="I93" s="96">
        <f t="shared" si="1"/>
        <v>0</v>
      </c>
    </row>
    <row r="94" spans="4:9" x14ac:dyDescent="0.3">
      <c r="D94" s="92" t="s">
        <v>68</v>
      </c>
      <c r="E94" s="93" t="s">
        <v>69</v>
      </c>
      <c r="F94" s="93"/>
      <c r="G94" s="96">
        <f t="shared" si="1"/>
        <v>0</v>
      </c>
      <c r="H94" s="96">
        <f t="shared" si="1"/>
        <v>0</v>
      </c>
      <c r="I94" s="96">
        <f t="shared" si="1"/>
        <v>0</v>
      </c>
    </row>
    <row r="95" spans="4:9" x14ac:dyDescent="0.3">
      <c r="D95" s="92" t="s">
        <v>70</v>
      </c>
      <c r="E95" s="93" t="s">
        <v>71</v>
      </c>
      <c r="F95" s="93"/>
      <c r="G95" s="96">
        <f t="shared" si="1"/>
        <v>0</v>
      </c>
      <c r="H95" s="96">
        <f t="shared" si="1"/>
        <v>0</v>
      </c>
      <c r="I95" s="96">
        <f t="shared" si="1"/>
        <v>0</v>
      </c>
    </row>
    <row r="96" spans="4:9" x14ac:dyDescent="0.3">
      <c r="D96" s="92">
        <v>200</v>
      </c>
      <c r="E96" s="93" t="s">
        <v>53</v>
      </c>
      <c r="F96" s="97"/>
      <c r="G96" s="98">
        <f t="shared" ref="G96:I98" si="2">SUM(G4,G18,G39,G60)/1000</f>
        <v>150202.30455850504</v>
      </c>
      <c r="H96" s="99">
        <f t="shared" si="2"/>
        <v>169304.96320452317</v>
      </c>
      <c r="I96" s="99">
        <f t="shared" si="2"/>
        <v>171885.0228418122</v>
      </c>
    </row>
    <row r="97" spans="4:9" x14ac:dyDescent="0.3">
      <c r="D97" s="92">
        <v>220</v>
      </c>
      <c r="E97" s="93" t="s">
        <v>16</v>
      </c>
      <c r="F97" s="97"/>
      <c r="G97" s="98">
        <f t="shared" si="2"/>
        <v>17993.083354964321</v>
      </c>
      <c r="H97" s="99">
        <f t="shared" si="2"/>
        <v>19926.559720813562</v>
      </c>
      <c r="I97" s="99">
        <f t="shared" si="2"/>
        <v>19926.559720813562</v>
      </c>
    </row>
    <row r="98" spans="4:9" x14ac:dyDescent="0.3">
      <c r="D98" s="92">
        <v>221</v>
      </c>
      <c r="E98" s="93" t="s">
        <v>18</v>
      </c>
      <c r="F98" s="97"/>
      <c r="G98" s="98">
        <f t="shared" si="2"/>
        <v>6934.0161759934699</v>
      </c>
      <c r="H98" s="99">
        <f t="shared" si="2"/>
        <v>8250.1817574329143</v>
      </c>
      <c r="I98" s="99">
        <f t="shared" si="2"/>
        <v>8250.1817574329143</v>
      </c>
    </row>
    <row r="99" spans="4:9" x14ac:dyDescent="0.3">
      <c r="D99" s="92" t="s">
        <v>54</v>
      </c>
      <c r="E99" s="93" t="s">
        <v>20</v>
      </c>
      <c r="F99" s="97"/>
      <c r="G99" s="98">
        <f>SUM(G7,G21)/1000</f>
        <v>25000</v>
      </c>
      <c r="H99" s="99">
        <f>SUM(H7,H21)/1000</f>
        <v>20000</v>
      </c>
      <c r="I99" s="99">
        <f>SUM(I7,I21)/1000</f>
        <v>20000</v>
      </c>
    </row>
    <row r="100" spans="4:9" x14ac:dyDescent="0.3">
      <c r="D100" s="92" t="s">
        <v>54</v>
      </c>
      <c r="E100" s="93" t="s">
        <v>72</v>
      </c>
      <c r="F100" s="97"/>
      <c r="G100" s="98">
        <f>(G42+G63)/1000</f>
        <v>4610.4132144952218</v>
      </c>
      <c r="H100" s="99">
        <f>(H42+H63)/1000</f>
        <v>4739.043743179639</v>
      </c>
      <c r="I100" s="99">
        <f>(I42+I63)/1000</f>
        <v>4859.415454256402</v>
      </c>
    </row>
    <row r="101" spans="4:9" x14ac:dyDescent="0.3">
      <c r="D101" s="92">
        <v>300</v>
      </c>
      <c r="E101" s="93" t="s">
        <v>28</v>
      </c>
      <c r="F101" s="97"/>
      <c r="G101" s="98">
        <f>SUM(G8,G22,G43,G64)/1000</f>
        <v>25107.62132925832</v>
      </c>
      <c r="H101" s="99">
        <f>SUM(H8,H22,H43,H64)/1000</f>
        <v>25760.419483819038</v>
      </c>
      <c r="I101" s="99">
        <f>SUM(I8,I22,I43,I64)/1000</f>
        <v>26301.388292979231</v>
      </c>
    </row>
    <row r="102" spans="4:9" x14ac:dyDescent="0.3">
      <c r="D102" s="92">
        <v>307</v>
      </c>
      <c r="E102" s="93" t="s">
        <v>29</v>
      </c>
      <c r="F102" s="97"/>
      <c r="G102" s="98">
        <f t="shared" ref="G102:I105" si="3">(G9+G23+G44+G65)/1000</f>
        <v>36925.83</v>
      </c>
      <c r="H102" s="99">
        <f t="shared" si="3"/>
        <v>52678.695</v>
      </c>
      <c r="I102" s="99">
        <f t="shared" si="3"/>
        <v>53784.947594999998</v>
      </c>
    </row>
    <row r="103" spans="4:9" x14ac:dyDescent="0.3">
      <c r="D103" s="92">
        <v>400</v>
      </c>
      <c r="E103" s="93" t="s">
        <v>36</v>
      </c>
      <c r="F103" s="97"/>
      <c r="G103" s="98">
        <f t="shared" si="3"/>
        <v>4291.8109992170503</v>
      </c>
      <c r="H103" s="99">
        <f t="shared" si="3"/>
        <v>5519.4825801867173</v>
      </c>
      <c r="I103" s="99">
        <f t="shared" si="3"/>
        <v>5635.3917143706385</v>
      </c>
    </row>
    <row r="104" spans="4:9" x14ac:dyDescent="0.3">
      <c r="D104" s="92">
        <v>500</v>
      </c>
      <c r="E104" s="93" t="s">
        <v>55</v>
      </c>
      <c r="F104" s="97"/>
      <c r="G104" s="98">
        <f t="shared" si="3"/>
        <v>4603.7208704318946</v>
      </c>
      <c r="H104" s="99">
        <f t="shared" si="3"/>
        <v>4603.7208704318946</v>
      </c>
      <c r="I104" s="99">
        <f t="shared" si="3"/>
        <v>4603.7208704318946</v>
      </c>
    </row>
    <row r="105" spans="4:9" x14ac:dyDescent="0.3">
      <c r="D105" s="92">
        <v>800</v>
      </c>
      <c r="E105" s="93" t="s">
        <v>56</v>
      </c>
      <c r="F105" s="100"/>
      <c r="G105" s="98">
        <f t="shared" si="3"/>
        <v>6250.577666666667</v>
      </c>
      <c r="H105" s="99">
        <f t="shared" si="3"/>
        <v>6413.0926860000009</v>
      </c>
      <c r="I105" s="99">
        <f t="shared" si="3"/>
        <v>6547.7676324060003</v>
      </c>
    </row>
    <row r="106" spans="4:9" x14ac:dyDescent="0.3">
      <c r="D106" s="92"/>
      <c r="E106" s="93" t="s">
        <v>57</v>
      </c>
      <c r="F106" s="93"/>
      <c r="G106" s="98">
        <f>(G13+G27)/1000</f>
        <v>-33685.788</v>
      </c>
      <c r="H106" s="99">
        <f>(H13+H27)/1000</f>
        <v>-39811.860999999997</v>
      </c>
      <c r="I106" s="99">
        <f>(I13+I27)/1000</f>
        <v>-40395.470999999998</v>
      </c>
    </row>
    <row r="107" spans="4:9" x14ac:dyDescent="0.3">
      <c r="E107" s="101" t="s">
        <v>60</v>
      </c>
      <c r="F107" s="100"/>
      <c r="G107" s="102">
        <f>SUM(G89:G106)</f>
        <v>564670.86408405565</v>
      </c>
      <c r="H107" s="102">
        <f>SUM(H89:H106)</f>
        <v>608145.68549866602</v>
      </c>
      <c r="I107" s="102">
        <f>SUM(I89:I106)</f>
        <v>633133.4333155409</v>
      </c>
    </row>
    <row r="109" spans="4:9" x14ac:dyDescent="0.3">
      <c r="G109" s="70"/>
      <c r="H109" s="70"/>
      <c r="I109" s="70"/>
    </row>
  </sheetData>
  <mergeCells count="5">
    <mergeCell ref="D2:F2"/>
    <mergeCell ref="D16:F16"/>
    <mergeCell ref="D31:F31"/>
    <mergeCell ref="D52:F52"/>
    <mergeCell ref="D88:E8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F3C1-ECE4-42E5-AC4E-A06B866B17D7}">
  <dimension ref="C2:E15"/>
  <sheetViews>
    <sheetView workbookViewId="0">
      <selection activeCell="E19" sqref="E19"/>
    </sheetView>
  </sheetViews>
  <sheetFormatPr defaultRowHeight="14.4" x14ac:dyDescent="0.3"/>
  <cols>
    <col min="3" max="3" width="39" customWidth="1"/>
    <col min="4" max="4" width="15.33203125" customWidth="1"/>
    <col min="5" max="5" width="18.109375" customWidth="1"/>
  </cols>
  <sheetData>
    <row r="2" spans="3:5" ht="15" thickBot="1" x14ac:dyDescent="0.35"/>
    <row r="3" spans="3:5" ht="16.2" thickBot="1" x14ac:dyDescent="0.35">
      <c r="C3" s="120" t="s">
        <v>2</v>
      </c>
      <c r="D3" s="121">
        <v>2024</v>
      </c>
      <c r="E3" s="121">
        <v>2025</v>
      </c>
    </row>
    <row r="4" spans="3:5" ht="31.8" thickBot="1" x14ac:dyDescent="0.35">
      <c r="C4" s="122" t="s">
        <v>77</v>
      </c>
      <c r="D4" s="123">
        <v>3988498</v>
      </c>
      <c r="E4" s="123">
        <v>3988498</v>
      </c>
    </row>
    <row r="5" spans="3:5" ht="31.8" thickBot="1" x14ac:dyDescent="0.35">
      <c r="C5" s="122" t="s">
        <v>78</v>
      </c>
      <c r="D5" s="123">
        <v>4926821</v>
      </c>
      <c r="E5" s="123">
        <v>4926821</v>
      </c>
    </row>
    <row r="6" spans="3:5" ht="31.8" thickBot="1" x14ac:dyDescent="0.35">
      <c r="C6" s="124" t="s">
        <v>79</v>
      </c>
      <c r="D6" s="125">
        <v>-564795</v>
      </c>
      <c r="E6" s="125">
        <v>-564795</v>
      </c>
    </row>
    <row r="7" spans="3:5" ht="31.8" thickBot="1" x14ac:dyDescent="0.35">
      <c r="C7" s="124" t="s">
        <v>80</v>
      </c>
      <c r="D7" s="125">
        <v>1129500</v>
      </c>
      <c r="E7" s="125">
        <v>1129500</v>
      </c>
    </row>
    <row r="8" spans="3:5" ht="31.8" thickBot="1" x14ac:dyDescent="0.35">
      <c r="C8" s="124" t="s">
        <v>81</v>
      </c>
      <c r="D8" s="125">
        <v>600000</v>
      </c>
      <c r="E8" s="125">
        <v>600000</v>
      </c>
    </row>
    <row r="9" spans="3:5" ht="31.8" thickBot="1" x14ac:dyDescent="0.35">
      <c r="C9" s="124" t="s">
        <v>82</v>
      </c>
      <c r="D9" s="125">
        <v>2156250</v>
      </c>
      <c r="E9" s="125">
        <v>2156250</v>
      </c>
    </row>
    <row r="10" spans="3:5" ht="31.8" thickBot="1" x14ac:dyDescent="0.35">
      <c r="C10" s="124" t="s">
        <v>83</v>
      </c>
      <c r="D10" s="125">
        <v>3000000</v>
      </c>
      <c r="E10" s="125">
        <v>3000000</v>
      </c>
    </row>
    <row r="13" spans="3:5" ht="15.6" x14ac:dyDescent="0.3">
      <c r="C13" s="126" t="s">
        <v>84</v>
      </c>
      <c r="D13" s="127">
        <f>SUM(D4:D5)</f>
        <v>8915319</v>
      </c>
      <c r="E13" s="127">
        <f>SUM(E4:E5)</f>
        <v>8915319</v>
      </c>
    </row>
    <row r="15" spans="3:5" ht="15.6" x14ac:dyDescent="0.3">
      <c r="C15" s="126" t="s">
        <v>85</v>
      </c>
      <c r="D15" s="128">
        <f>SUM(D6:D10)</f>
        <v>6320955</v>
      </c>
      <c r="E15" s="128">
        <f>SUM(E6:E10)</f>
        <v>6320955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Sheet3</vt:lpstr>
      <vt:lpstr>Roger's Adjustment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Rogers</dc:creator>
  <cp:lastModifiedBy>L Morgan</cp:lastModifiedBy>
  <dcterms:created xsi:type="dcterms:W3CDTF">2023-04-11T19:34:37Z</dcterms:created>
  <dcterms:modified xsi:type="dcterms:W3CDTF">2023-04-13T20:43:23Z</dcterms:modified>
</cp:coreProperties>
</file>