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eter_user\Documents\"/>
    </mc:Choice>
  </mc:AlternateContent>
  <xr:revisionPtr revIDLastSave="0" documentId="8_{7E422B34-4F61-45C2-963D-2E1C44DB7B40}" xr6:coauthVersionLast="47" xr6:coauthVersionMax="47" xr10:uidLastSave="{00000000-0000-0000-0000-000000000000}"/>
  <bookViews>
    <workbookView xWindow="-110" yWindow="-110" windowWidth="19420" windowHeight="10420" activeTab="2" xr2:uid="{22BDCA37-3C42-428E-8595-0CAFF477596C}"/>
  </bookViews>
  <sheets>
    <sheet name="Sheet1" sheetId="1" r:id="rId1"/>
    <sheet name="2 Year" sheetId="2" r:id="rId2"/>
    <sheet name="2019" sheetId="4" r:id="rId3"/>
    <sheet name="Sheet3" sheetId="3" r:id="rId4"/>
  </sheets>
  <externalReferences>
    <externalReference r:id="rId5"/>
  </externalReferences>
  <definedNames>
    <definedName name="_xlnm.Print_Area" localSheetId="1">'2 Year'!$A$1:$V$43</definedName>
    <definedName name="_xlnm.Print_Area" localSheetId="2">'2019'!$A$1:$V$42</definedName>
    <definedName name="_xlnm.Print_Area" localSheetId="0">Sheet1!#REF!</definedName>
    <definedName name="_xlnm.Print_Area" localSheetId="3">Sheet3!$D$4:$K$15</definedName>
    <definedName name="_xlnm.Print_Titles" localSheetId="0">Sheet1!$1:$5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4" l="1"/>
  <c r="B39" i="4" s="1"/>
  <c r="B21" i="4"/>
  <c r="B20" i="4"/>
  <c r="B19" i="4"/>
  <c r="B18" i="4"/>
  <c r="B35" i="4" s="1"/>
  <c r="B17" i="4"/>
  <c r="P17" i="4" s="1"/>
  <c r="T17" i="4" s="1"/>
  <c r="B16" i="4"/>
  <c r="B33" i="4" s="1"/>
  <c r="B15" i="4"/>
  <c r="B14" i="4"/>
  <c r="B31" i="4" s="1"/>
  <c r="B37" i="4"/>
  <c r="P19" i="4"/>
  <c r="T19" i="4" s="1"/>
  <c r="P15" i="4"/>
  <c r="T15" i="4" s="1"/>
  <c r="L39" i="4"/>
  <c r="P39" i="4" s="1"/>
  <c r="T39" i="4" s="1"/>
  <c r="I39" i="4"/>
  <c r="H39" i="4"/>
  <c r="G39" i="4"/>
  <c r="J39" i="4" s="1"/>
  <c r="L38" i="4"/>
  <c r="P38" i="4" s="1"/>
  <c r="T38" i="4" s="1"/>
  <c r="I38" i="4"/>
  <c r="H38" i="4"/>
  <c r="G38" i="4"/>
  <c r="K38" i="4" s="1"/>
  <c r="B38" i="4"/>
  <c r="L37" i="4"/>
  <c r="P37" i="4" s="1"/>
  <c r="T37" i="4" s="1"/>
  <c r="I37" i="4"/>
  <c r="H37" i="4"/>
  <c r="G37" i="4"/>
  <c r="L36" i="4"/>
  <c r="P36" i="4" s="1"/>
  <c r="T36" i="4" s="1"/>
  <c r="I36" i="4"/>
  <c r="H36" i="4"/>
  <c r="G36" i="4"/>
  <c r="K36" i="4" s="1"/>
  <c r="L35" i="4"/>
  <c r="P35" i="4" s="1"/>
  <c r="T35" i="4" s="1"/>
  <c r="I35" i="4"/>
  <c r="H35" i="4"/>
  <c r="G35" i="4"/>
  <c r="L34" i="4"/>
  <c r="P34" i="4" s="1"/>
  <c r="T34" i="4" s="1"/>
  <c r="I34" i="4"/>
  <c r="H34" i="4"/>
  <c r="G34" i="4"/>
  <c r="K34" i="4" s="1"/>
  <c r="L33" i="4"/>
  <c r="P33" i="4" s="1"/>
  <c r="T33" i="4" s="1"/>
  <c r="I33" i="4"/>
  <c r="H33" i="4"/>
  <c r="G33" i="4"/>
  <c r="L32" i="4"/>
  <c r="P32" i="4" s="1"/>
  <c r="T32" i="4" s="1"/>
  <c r="I32" i="4"/>
  <c r="H32" i="4"/>
  <c r="G32" i="4"/>
  <c r="K32" i="4" s="1"/>
  <c r="L31" i="4"/>
  <c r="P31" i="4" s="1"/>
  <c r="T31" i="4" s="1"/>
  <c r="I31" i="4"/>
  <c r="H31" i="4"/>
  <c r="G31" i="4"/>
  <c r="J31" i="4" s="1"/>
  <c r="I23" i="4"/>
  <c r="J23" i="4" s="1"/>
  <c r="H23" i="4"/>
  <c r="G23" i="4"/>
  <c r="K23" i="4" s="1"/>
  <c r="Z22" i="4"/>
  <c r="I22" i="4"/>
  <c r="H22" i="4"/>
  <c r="G22" i="4"/>
  <c r="K22" i="4" s="1"/>
  <c r="A22" i="4"/>
  <c r="A39" i="4" s="1"/>
  <c r="Z21" i="4"/>
  <c r="P21" i="4"/>
  <c r="T21" i="4" s="1"/>
  <c r="I21" i="4"/>
  <c r="H21" i="4"/>
  <c r="G21" i="4"/>
  <c r="J21" i="4" s="1"/>
  <c r="A21" i="4"/>
  <c r="A38" i="4" s="1"/>
  <c r="Z20" i="4"/>
  <c r="I20" i="4"/>
  <c r="J20" i="4" s="1"/>
  <c r="H20" i="4"/>
  <c r="G20" i="4"/>
  <c r="K20" i="4" s="1"/>
  <c r="A20" i="4"/>
  <c r="A37" i="4" s="1"/>
  <c r="Z19" i="4"/>
  <c r="I19" i="4"/>
  <c r="H19" i="4"/>
  <c r="G19" i="4"/>
  <c r="J19" i="4" s="1"/>
  <c r="A19" i="4"/>
  <c r="A36" i="4" s="1"/>
  <c r="Z18" i="4"/>
  <c r="I18" i="4"/>
  <c r="H18" i="4"/>
  <c r="G18" i="4"/>
  <c r="K18" i="4" s="1"/>
  <c r="A18" i="4"/>
  <c r="A35" i="4" s="1"/>
  <c r="Z17" i="4"/>
  <c r="I17" i="4"/>
  <c r="H17" i="4"/>
  <c r="G17" i="4"/>
  <c r="A17" i="4"/>
  <c r="A34" i="4" s="1"/>
  <c r="Z16" i="4"/>
  <c r="I16" i="4"/>
  <c r="H16" i="4"/>
  <c r="H24" i="4" s="1"/>
  <c r="G16" i="4"/>
  <c r="K16" i="4" s="1"/>
  <c r="A16" i="4"/>
  <c r="A33" i="4" s="1"/>
  <c r="Z15" i="4"/>
  <c r="I15" i="4"/>
  <c r="H15" i="4"/>
  <c r="G15" i="4"/>
  <c r="J15" i="4" s="1"/>
  <c r="A15" i="4"/>
  <c r="A32" i="4" s="1"/>
  <c r="Z14" i="4"/>
  <c r="I14" i="4"/>
  <c r="H14" i="4"/>
  <c r="G14" i="4"/>
  <c r="A14" i="4"/>
  <c r="A31" i="4" s="1"/>
  <c r="Y18" i="1"/>
  <c r="Y17" i="1"/>
  <c r="Y16" i="1"/>
  <c r="Y15" i="1"/>
  <c r="B21" i="2" s="1"/>
  <c r="P21" i="2" s="1"/>
  <c r="T21" i="2" s="1"/>
  <c r="Y14" i="1"/>
  <c r="Y13" i="1"/>
  <c r="Y12" i="1"/>
  <c r="Y11" i="1"/>
  <c r="Y10" i="1"/>
  <c r="Y9" i="1"/>
  <c r="Y8" i="1"/>
  <c r="Z22" i="2"/>
  <c r="Z21" i="2"/>
  <c r="Z20" i="2"/>
  <c r="Z19" i="2"/>
  <c r="Z18" i="2"/>
  <c r="Z17" i="2"/>
  <c r="Z16" i="2"/>
  <c r="Z15" i="2"/>
  <c r="Z14" i="2"/>
  <c r="B22" i="2"/>
  <c r="B18" i="2"/>
  <c r="B35" i="2" s="1"/>
  <c r="B17" i="2"/>
  <c r="B34" i="2" s="1"/>
  <c r="P47" i="1"/>
  <c r="J13" i="3"/>
  <c r="J12" i="3"/>
  <c r="J11" i="3"/>
  <c r="J10" i="3"/>
  <c r="J9" i="3"/>
  <c r="J8" i="3"/>
  <c r="H13" i="3"/>
  <c r="H12" i="3"/>
  <c r="H11" i="3"/>
  <c r="H10" i="3"/>
  <c r="H9" i="3"/>
  <c r="H8" i="3"/>
  <c r="B20" i="2"/>
  <c r="B37" i="2" s="1"/>
  <c r="B19" i="2"/>
  <c r="B36" i="2" s="1"/>
  <c r="B16" i="2"/>
  <c r="B33" i="2" s="1"/>
  <c r="B15" i="2"/>
  <c r="P15" i="2" s="1"/>
  <c r="T15" i="2" s="1"/>
  <c r="K39" i="2"/>
  <c r="J39" i="2"/>
  <c r="I39" i="2"/>
  <c r="H39" i="2"/>
  <c r="G39" i="2"/>
  <c r="I38" i="2"/>
  <c r="H38" i="2"/>
  <c r="G38" i="2"/>
  <c r="K38" i="2" s="1"/>
  <c r="L37" i="2"/>
  <c r="P37" i="2" s="1"/>
  <c r="K37" i="2"/>
  <c r="I37" i="2"/>
  <c r="H37" i="2"/>
  <c r="J37" i="2" s="1"/>
  <c r="G37" i="2"/>
  <c r="L36" i="2"/>
  <c r="P36" i="2" s="1"/>
  <c r="T36" i="2" s="1"/>
  <c r="K36" i="2"/>
  <c r="I36" i="2"/>
  <c r="H36" i="2"/>
  <c r="G36" i="2"/>
  <c r="J36" i="2" s="1"/>
  <c r="I35" i="2"/>
  <c r="H35" i="2"/>
  <c r="G35" i="2"/>
  <c r="K35" i="2" s="1"/>
  <c r="K34" i="2"/>
  <c r="I34" i="2"/>
  <c r="J34" i="2" s="1"/>
  <c r="H34" i="2"/>
  <c r="G34" i="2"/>
  <c r="L33" i="2"/>
  <c r="P33" i="2" s="1"/>
  <c r="I33" i="2"/>
  <c r="H33" i="2"/>
  <c r="G33" i="2"/>
  <c r="J33" i="2" s="1"/>
  <c r="I32" i="2"/>
  <c r="H32" i="2"/>
  <c r="G32" i="2"/>
  <c r="K32" i="2" s="1"/>
  <c r="K31" i="2"/>
  <c r="J31" i="2"/>
  <c r="I31" i="2"/>
  <c r="H31" i="2"/>
  <c r="G31" i="2"/>
  <c r="K23" i="2"/>
  <c r="I23" i="2"/>
  <c r="H23" i="2"/>
  <c r="G23" i="2"/>
  <c r="J23" i="2" s="1"/>
  <c r="L39" i="2"/>
  <c r="P39" i="2" s="1"/>
  <c r="I22" i="2"/>
  <c r="H22" i="2"/>
  <c r="G22" i="2"/>
  <c r="J22" i="2" s="1"/>
  <c r="L38" i="2"/>
  <c r="P38" i="2" s="1"/>
  <c r="I21" i="2"/>
  <c r="H21" i="2"/>
  <c r="G21" i="2"/>
  <c r="K21" i="2" s="1"/>
  <c r="K20" i="2"/>
  <c r="I20" i="2"/>
  <c r="H20" i="2"/>
  <c r="J20" i="2" s="1"/>
  <c r="G20" i="2"/>
  <c r="K19" i="2"/>
  <c r="J19" i="2"/>
  <c r="I19" i="2"/>
  <c r="H19" i="2"/>
  <c r="G19" i="2"/>
  <c r="L35" i="2"/>
  <c r="P35" i="2" s="1"/>
  <c r="I18" i="2"/>
  <c r="H18" i="2"/>
  <c r="G18" i="2"/>
  <c r="J18" i="2" s="1"/>
  <c r="L34" i="2"/>
  <c r="P34" i="2" s="1"/>
  <c r="I17" i="2"/>
  <c r="H17" i="2"/>
  <c r="G17" i="2"/>
  <c r="K17" i="2" s="1"/>
  <c r="P16" i="2"/>
  <c r="T16" i="2" s="1"/>
  <c r="K16" i="2"/>
  <c r="I16" i="2"/>
  <c r="H16" i="2"/>
  <c r="J16" i="2" s="1"/>
  <c r="G16" i="2"/>
  <c r="L32" i="2"/>
  <c r="P32" i="2" s="1"/>
  <c r="T32" i="2" s="1"/>
  <c r="K15" i="2"/>
  <c r="J15" i="2"/>
  <c r="I15" i="2"/>
  <c r="H15" i="2"/>
  <c r="G15" i="2"/>
  <c r="L31" i="2"/>
  <c r="P31" i="2" s="1"/>
  <c r="I14" i="2"/>
  <c r="I24" i="2" s="1"/>
  <c r="H14" i="2"/>
  <c r="H24" i="2" s="1"/>
  <c r="G14" i="2"/>
  <c r="K14" i="2" s="1"/>
  <c r="A22" i="2"/>
  <c r="A39" i="2" s="1"/>
  <c r="A21" i="2"/>
  <c r="A38" i="2" s="1"/>
  <c r="A20" i="2"/>
  <c r="A37" i="2" s="1"/>
  <c r="A19" i="2"/>
  <c r="A36" i="2" s="1"/>
  <c r="A18" i="2"/>
  <c r="A35" i="2" s="1"/>
  <c r="A17" i="2"/>
  <c r="A34" i="2" s="1"/>
  <c r="A16" i="2"/>
  <c r="A33" i="2" s="1"/>
  <c r="A15" i="2"/>
  <c r="A32" i="2" s="1"/>
  <c r="A14" i="2"/>
  <c r="A31" i="2" s="1"/>
  <c r="X18" i="1"/>
  <c r="X17" i="1"/>
  <c r="X16" i="1"/>
  <c r="X15" i="1"/>
  <c r="X14" i="1"/>
  <c r="X13" i="1"/>
  <c r="X12" i="1"/>
  <c r="X11" i="1"/>
  <c r="X10" i="1"/>
  <c r="X9" i="1"/>
  <c r="X8" i="1"/>
  <c r="W18" i="1"/>
  <c r="W17" i="1"/>
  <c r="W16" i="1"/>
  <c r="W15" i="1"/>
  <c r="W14" i="1"/>
  <c r="W13" i="1"/>
  <c r="W12" i="1"/>
  <c r="W11" i="1"/>
  <c r="W10" i="1"/>
  <c r="W9" i="1"/>
  <c r="W8" i="1"/>
  <c r="V18" i="1"/>
  <c r="V17" i="1"/>
  <c r="V16" i="1"/>
  <c r="V15" i="1"/>
  <c r="V14" i="1"/>
  <c r="V13" i="1"/>
  <c r="V12" i="1"/>
  <c r="V11" i="1"/>
  <c r="V10" i="1"/>
  <c r="V9" i="1"/>
  <c r="V8" i="1"/>
  <c r="R44" i="1"/>
  <c r="Q44" i="1"/>
  <c r="R43" i="1"/>
  <c r="Q43" i="1"/>
  <c r="R42" i="1"/>
  <c r="S42" i="1" s="1"/>
  <c r="Q42" i="1"/>
  <c r="R41" i="1"/>
  <c r="Q41" i="1"/>
  <c r="R40" i="1"/>
  <c r="Q40" i="1"/>
  <c r="R39" i="1"/>
  <c r="S39" i="1" s="1"/>
  <c r="Q39" i="1"/>
  <c r="R38" i="1"/>
  <c r="Q38" i="1"/>
  <c r="R37" i="1"/>
  <c r="Q37" i="1"/>
  <c r="R36" i="1"/>
  <c r="Q36" i="1"/>
  <c r="R35" i="1"/>
  <c r="S35" i="1" s="1"/>
  <c r="Q35" i="1"/>
  <c r="R34" i="1"/>
  <c r="S34" i="1" s="1"/>
  <c r="Q34" i="1"/>
  <c r="R31" i="1"/>
  <c r="Q31" i="1"/>
  <c r="R30" i="1"/>
  <c r="Q30" i="1"/>
  <c r="R29" i="1"/>
  <c r="S29" i="1" s="1"/>
  <c r="Q29" i="1"/>
  <c r="R28" i="1"/>
  <c r="Q28" i="1"/>
  <c r="R27" i="1"/>
  <c r="Q27" i="1"/>
  <c r="R26" i="1"/>
  <c r="S26" i="1" s="1"/>
  <c r="Q26" i="1"/>
  <c r="R25" i="1"/>
  <c r="Q25" i="1"/>
  <c r="R24" i="1"/>
  <c r="Q24" i="1"/>
  <c r="R23" i="1"/>
  <c r="Q23" i="1"/>
  <c r="S23" i="1" s="1"/>
  <c r="R22" i="1"/>
  <c r="S22" i="1" s="1"/>
  <c r="Q22" i="1"/>
  <c r="R21" i="1"/>
  <c r="S21" i="1" s="1"/>
  <c r="Q21" i="1"/>
  <c r="R18" i="1"/>
  <c r="Q18" i="1"/>
  <c r="R17" i="1"/>
  <c r="Q17" i="1"/>
  <c r="R16" i="1"/>
  <c r="S16" i="1" s="1"/>
  <c r="Q16" i="1"/>
  <c r="R15" i="1"/>
  <c r="Q15" i="1"/>
  <c r="R14" i="1"/>
  <c r="Q14" i="1"/>
  <c r="R13" i="1"/>
  <c r="S13" i="1" s="1"/>
  <c r="Q13" i="1"/>
  <c r="R12" i="1"/>
  <c r="Q12" i="1"/>
  <c r="R11" i="1"/>
  <c r="Q11" i="1"/>
  <c r="R10" i="1"/>
  <c r="S10" i="1" s="1"/>
  <c r="Q10" i="1"/>
  <c r="R9" i="1"/>
  <c r="S9" i="1" s="1"/>
  <c r="Q9" i="1"/>
  <c r="R8" i="1"/>
  <c r="Q8" i="1"/>
  <c r="B34" i="4" l="1"/>
  <c r="J32" i="4"/>
  <c r="J34" i="4"/>
  <c r="J36" i="4"/>
  <c r="G24" i="4"/>
  <c r="J17" i="4"/>
  <c r="J22" i="4"/>
  <c r="J33" i="4"/>
  <c r="J18" i="4"/>
  <c r="J35" i="4"/>
  <c r="J38" i="4"/>
  <c r="J16" i="4"/>
  <c r="I24" i="4"/>
  <c r="J37" i="4"/>
  <c r="B32" i="4"/>
  <c r="B36" i="4"/>
  <c r="K17" i="4"/>
  <c r="K33" i="4"/>
  <c r="K35" i="4"/>
  <c r="J14" i="4"/>
  <c r="K14" i="4"/>
  <c r="K15" i="4"/>
  <c r="K19" i="4"/>
  <c r="K21" i="4"/>
  <c r="K31" i="4"/>
  <c r="K37" i="4"/>
  <c r="K39" i="4"/>
  <c r="P14" i="4"/>
  <c r="T14" i="4" s="1"/>
  <c r="P16" i="4"/>
  <c r="T16" i="4" s="1"/>
  <c r="P18" i="4"/>
  <c r="T18" i="4" s="1"/>
  <c r="P20" i="4"/>
  <c r="T20" i="4" s="1"/>
  <c r="P22" i="4"/>
  <c r="T22" i="4" s="1"/>
  <c r="P22" i="2"/>
  <c r="T22" i="2" s="1"/>
  <c r="B39" i="2"/>
  <c r="P20" i="2"/>
  <c r="T20" i="2" s="1"/>
  <c r="B14" i="2"/>
  <c r="B31" i="2" s="1"/>
  <c r="T35" i="2"/>
  <c r="P18" i="2"/>
  <c r="T18" i="2" s="1"/>
  <c r="T37" i="2"/>
  <c r="T31" i="2"/>
  <c r="T34" i="2"/>
  <c r="T39" i="2"/>
  <c r="T38" i="2"/>
  <c r="T33" i="2"/>
  <c r="B38" i="2"/>
  <c r="J14" i="2"/>
  <c r="P17" i="2"/>
  <c r="T17" i="2" s="1"/>
  <c r="K18" i="2"/>
  <c r="K22" i="2"/>
  <c r="B32" i="2"/>
  <c r="K33" i="2"/>
  <c r="G24" i="2"/>
  <c r="P19" i="2"/>
  <c r="T19" i="2" s="1"/>
  <c r="J32" i="2"/>
  <c r="J21" i="2"/>
  <c r="J35" i="2"/>
  <c r="J38" i="2"/>
  <c r="J17" i="2"/>
  <c r="S17" i="1"/>
  <c r="S30" i="1"/>
  <c r="S43" i="1"/>
  <c r="S14" i="1"/>
  <c r="S27" i="1"/>
  <c r="S36" i="1"/>
  <c r="S40" i="1"/>
  <c r="S18" i="1"/>
  <c r="S31" i="1"/>
  <c r="S44" i="1"/>
  <c r="S11" i="1"/>
  <c r="S15" i="1"/>
  <c r="S24" i="1"/>
  <c r="S28" i="1"/>
  <c r="S37" i="1"/>
  <c r="S41" i="1"/>
  <c r="S8" i="1"/>
  <c r="S12" i="1"/>
  <c r="S25" i="1"/>
  <c r="S38" i="1"/>
  <c r="P14" i="2" l="1"/>
  <c r="T14" i="2" s="1"/>
  <c r="P45" i="1"/>
  <c r="P44" i="1"/>
  <c r="P43" i="1"/>
  <c r="P42" i="1"/>
  <c r="P41" i="1"/>
  <c r="P40" i="1"/>
  <c r="P39" i="1"/>
  <c r="P38" i="1"/>
  <c r="P37" i="1"/>
  <c r="P36" i="1"/>
  <c r="P35" i="1"/>
  <c r="P34" i="1"/>
  <c r="P19" i="1"/>
  <c r="P32" i="1"/>
  <c r="P31" i="1"/>
  <c r="P30" i="1"/>
  <c r="P29" i="1"/>
  <c r="P28" i="1"/>
  <c r="P27" i="1"/>
  <c r="P26" i="1"/>
  <c r="P25" i="1"/>
  <c r="P24" i="1"/>
  <c r="P23" i="1"/>
  <c r="P22" i="1"/>
  <c r="P21" i="1"/>
  <c r="P18" i="1"/>
  <c r="P17" i="1"/>
  <c r="P16" i="1"/>
  <c r="P15" i="1"/>
  <c r="P14" i="1"/>
  <c r="P13" i="1"/>
  <c r="P12" i="1"/>
  <c r="P11" i="1"/>
  <c r="P10" i="1"/>
  <c r="P9" i="1"/>
  <c r="P8" i="1"/>
</calcChain>
</file>

<file path=xl/sharedStrings.xml><?xml version="1.0" encoding="utf-8"?>
<sst xmlns="http://schemas.openxmlformats.org/spreadsheetml/2006/main" count="244" uniqueCount="76">
  <si>
    <t>Billed Water Volume (ccf)</t>
  </si>
  <si>
    <t>All Service Types</t>
  </si>
  <si>
    <t>Calendar Month</t>
  </si>
  <si>
    <t>Fiscal Year / Customer Type</t>
  </si>
  <si>
    <t>Total</t>
  </si>
  <si>
    <t>General Service-Residential</t>
  </si>
  <si>
    <t>General Service-Commercial</t>
  </si>
  <si>
    <t>General Service-Industrial</t>
  </si>
  <si>
    <t>General Service-Public Utilities</t>
  </si>
  <si>
    <t>P.H.A</t>
  </si>
  <si>
    <t>Charity and Schools</t>
  </si>
  <si>
    <t>Senior Citizens Discount</t>
  </si>
  <si>
    <t>Hand Bill</t>
  </si>
  <si>
    <t>Hospital/University</t>
  </si>
  <si>
    <t>Scheduled</t>
  </si>
  <si>
    <t>Fire Service</t>
  </si>
  <si>
    <t xml:space="preserve">Total </t>
  </si>
  <si>
    <t>Average</t>
  </si>
  <si>
    <t>Peak</t>
  </si>
  <si>
    <t>Factor</t>
  </si>
  <si>
    <t>2 Year</t>
  </si>
  <si>
    <t>Use</t>
  </si>
  <si>
    <t>Schedule JDM-1</t>
  </si>
  <si>
    <t>PHILADELPHIA WATER DEPARTMENT</t>
  </si>
  <si>
    <t>Calculation of Extra Capacity Demand Factors</t>
  </si>
  <si>
    <t xml:space="preserve">Ave Day in </t>
  </si>
  <si>
    <t>System Max</t>
  </si>
  <si>
    <t>Max Month/</t>
  </si>
  <si>
    <t>2012-2013</t>
  </si>
  <si>
    <t>Day/Max</t>
  </si>
  <si>
    <t>Weekly</t>
  </si>
  <si>
    <t>Maximum</t>
  </si>
  <si>
    <t>Annual Ave</t>
  </si>
  <si>
    <t>MM/AD</t>
  </si>
  <si>
    <t>Year</t>
  </si>
  <si>
    <t>Month Ave</t>
  </si>
  <si>
    <t>Usage</t>
  </si>
  <si>
    <t>MAXIMUM DAY FACTOR</t>
  </si>
  <si>
    <t>Customer Class</t>
  </si>
  <si>
    <t>Day Ratio (a)</t>
  </si>
  <si>
    <t xml:space="preserve"> 2011-12</t>
  </si>
  <si>
    <t xml:space="preserve"> 2012-13</t>
  </si>
  <si>
    <t xml:space="preserve"> 2013-14</t>
  </si>
  <si>
    <t xml:space="preserve"> 2014-15</t>
  </si>
  <si>
    <t>Day Ratio</t>
  </si>
  <si>
    <t>Adjustment</t>
  </si>
  <si>
    <t>Calculated</t>
  </si>
  <si>
    <t>PWD</t>
  </si>
  <si>
    <t>Change</t>
  </si>
  <si>
    <t>(1)</t>
  </si>
  <si>
    <t>(3)</t>
  </si>
  <si>
    <t>SUMMARY</t>
  </si>
  <si>
    <t>(2)</t>
  </si>
  <si>
    <t>(4)=(1x2x3)</t>
  </si>
  <si>
    <t>(5)</t>
  </si>
  <si>
    <t>(6)=(5-4)</t>
  </si>
  <si>
    <t>(7)</t>
  </si>
  <si>
    <t>01-General Service-Residential</t>
  </si>
  <si>
    <t>02-General Service-Commercial</t>
  </si>
  <si>
    <t>03-General Service-Industrial</t>
  </si>
  <si>
    <t>04-General Service-Public Utilities</t>
  </si>
  <si>
    <t>05-P.H.A</t>
  </si>
  <si>
    <t>06-Charity/Non-Public Schools</t>
  </si>
  <si>
    <t>08-Senior Citizens Discount</t>
  </si>
  <si>
    <t>09-Hand Bill</t>
  </si>
  <si>
    <t>10-City Leased</t>
  </si>
  <si>
    <t>11-Hospital/University</t>
  </si>
  <si>
    <t>Max Hour/</t>
  </si>
  <si>
    <t xml:space="preserve">Day </t>
  </si>
  <si>
    <t>Max Day</t>
  </si>
  <si>
    <t>MAXIMUM HOUR FACTOR</t>
  </si>
  <si>
    <t>Ratio</t>
  </si>
  <si>
    <t>Note: (a) Reflects FY 2021 - 2022 Average</t>
  </si>
  <si>
    <t>Day</t>
  </si>
  <si>
    <t>Max Hour</t>
  </si>
  <si>
    <t>Note: (a) Reflects FY 2019 Useage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</si>
</sst>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_);\(0.00\)"/>
    <numFmt numFmtId="165" formatCode="#,##0.0"/>
    <numFmt numFmtId="166" formatCode="_(* #,##0_);_(* \(#,##0\);_(* &quot;-&quot;??_);_(@_)"/>
    <numFmt numFmtId="167" formatCode="_(* #,##0.0000_);_(* \(#,##0.0000\);_(* &quot;-&quot;??_);_(@_)"/>
    <numFmt numFmtId="168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0">
    <xf numFmtId="0" fontId="0" fillId="0" borderId="0" xfId="0"/>
    <xf numFmtId="3" fontId="0" fillId="0" borderId="0" xfId="0" applyNumberFormat="1"/>
    <xf numFmtId="0" fontId="0" fillId="0" borderId="0" xfId="0" applyAlignment="1">
      <alignment horizontal="left" indent="1"/>
    </xf>
    <xf numFmtId="0" fontId="1" fillId="0" borderId="0" xfId="0" applyFo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Continuous"/>
    </xf>
    <xf numFmtId="0" fontId="0" fillId="4" borderId="0" xfId="0" applyFill="1" applyAlignment="1">
      <alignment horizontal="center"/>
    </xf>
    <xf numFmtId="0" fontId="1" fillId="0" borderId="1" xfId="0" applyFont="1" applyBorder="1" applyAlignment="1">
      <alignment horizontal="left" indent="1"/>
    </xf>
    <xf numFmtId="3" fontId="1" fillId="0" borderId="1" xfId="0" applyNumberFormat="1" applyFont="1" applyBorder="1"/>
    <xf numFmtId="0" fontId="1" fillId="2" borderId="0" xfId="0" applyFont="1" applyFill="1" applyAlignment="1">
      <alignment horizontal="left"/>
    </xf>
    <xf numFmtId="3" fontId="0" fillId="2" borderId="0" xfId="0" applyNumberFormat="1" applyFill="1"/>
    <xf numFmtId="37" fontId="0" fillId="0" borderId="0" xfId="0" applyNumberFormat="1"/>
    <xf numFmtId="39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2" fontId="1" fillId="0" borderId="2" xfId="0" applyNumberFormat="1" applyFont="1" applyBorder="1" applyAlignment="1">
      <alignment horizontal="centerContinuous"/>
    </xf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5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0" fontId="1" fillId="5" borderId="0" xfId="0" applyFont="1" applyFill="1" applyAlignment="1">
      <alignment horizontal="left"/>
    </xf>
    <xf numFmtId="166" fontId="0" fillId="0" borderId="0" xfId="1" applyNumberFormat="1" applyFont="1"/>
    <xf numFmtId="43" fontId="0" fillId="0" borderId="0" xfId="0" applyNumberFormat="1"/>
    <xf numFmtId="167" fontId="0" fillId="0" borderId="0" xfId="0" applyNumberFormat="1"/>
    <xf numFmtId="2" fontId="0" fillId="0" borderId="0" xfId="0" applyNumberFormat="1"/>
    <xf numFmtId="166" fontId="0" fillId="0" borderId="0" xfId="0" applyNumberFormat="1"/>
    <xf numFmtId="0" fontId="4" fillId="0" borderId="0" xfId="0" applyFont="1"/>
    <xf numFmtId="0" fontId="4" fillId="0" borderId="0" xfId="0" applyFont="1" applyAlignment="1">
      <alignment horizontal="left" indent="1"/>
    </xf>
    <xf numFmtId="167" fontId="4" fillId="0" borderId="0" xfId="0" applyNumberFormat="1" applyFont="1"/>
    <xf numFmtId="43" fontId="4" fillId="0" borderId="0" xfId="0" applyNumberFormat="1" applyFont="1"/>
    <xf numFmtId="0" fontId="1" fillId="0" borderId="0" xfId="0" applyFont="1" applyAlignment="1">
      <alignment horizontal="left" indent="1"/>
    </xf>
    <xf numFmtId="167" fontId="1" fillId="0" borderId="0" xfId="0" applyNumberFormat="1" applyFont="1"/>
    <xf numFmtId="164" fontId="1" fillId="0" borderId="0" xfId="0" applyNumberFormat="1" applyFont="1"/>
    <xf numFmtId="0" fontId="3" fillId="0" borderId="0" xfId="0" applyFont="1"/>
    <xf numFmtId="1" fontId="0" fillId="0" borderId="0" xfId="0" applyNumberFormat="1"/>
    <xf numFmtId="168" fontId="0" fillId="0" borderId="0" xfId="1" applyNumberFormat="1" applyFont="1"/>
    <xf numFmtId="10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mierzwa\Dropbox%20(Exeter)\Folders\3822%20Philly%20Water%202023\Exeter%20Capacity%20Factores%2022-23.xlsx" TargetMode="External"/><Relationship Id="rId1" Type="http://schemas.openxmlformats.org/officeDocument/2006/relationships/externalLinkPath" Target="/Users/exeter_user/Downloads/Exeter%20Capacity%20Factores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>
        <row r="73">
          <cell r="A73" t="str">
            <v>General Service-Residential</v>
          </cell>
        </row>
        <row r="74">
          <cell r="A74" t="str">
            <v>General Service-Commercial</v>
          </cell>
        </row>
        <row r="75">
          <cell r="A75" t="str">
            <v>General Service-Industrial</v>
          </cell>
        </row>
        <row r="76">
          <cell r="A76" t="str">
            <v>General Service-Public Utilities</v>
          </cell>
        </row>
        <row r="77">
          <cell r="A77" t="str">
            <v>P.H.A</v>
          </cell>
        </row>
        <row r="78">
          <cell r="A78" t="str">
            <v>Charity and Schools</v>
          </cell>
        </row>
        <row r="79">
          <cell r="A79" t="str">
            <v>Senior Citizens Discount</v>
          </cell>
        </row>
        <row r="80">
          <cell r="A80" t="str">
            <v>Hand Bill</v>
          </cell>
        </row>
        <row r="81">
          <cell r="A81" t="str">
            <v>Hospital/University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2DDB6-82B4-4C32-9747-837102B0E1DD}">
  <sheetPr>
    <pageSetUpPr fitToPage="1"/>
  </sheetPr>
  <dimension ref="A1:Z47"/>
  <sheetViews>
    <sheetView zoomScale="80" zoomScaleNormal="80" workbookViewId="0">
      <pane xSplit="1" ySplit="5" topLeftCell="G11" activePane="bottomRight" state="frozen"/>
      <selection pane="topRight" activeCell="B1" sqref="B1"/>
      <selection pane="bottomLeft" activeCell="A6" sqref="A6"/>
      <selection pane="bottomRight" activeCell="U9" sqref="U9"/>
    </sheetView>
  </sheetViews>
  <sheetFormatPr defaultRowHeight="14.5" x14ac:dyDescent="0.35"/>
  <cols>
    <col min="1" max="1" width="35.453125" bestFit="1" customWidth="1"/>
    <col min="2" max="13" width="11" bestFit="1" customWidth="1"/>
    <col min="14" max="14" width="12.26953125" bestFit="1" customWidth="1"/>
    <col min="15" max="15" width="11.81640625" customWidth="1"/>
    <col min="16" max="16" width="10.81640625" customWidth="1"/>
    <col min="17" max="17" width="30.26953125" bestFit="1" customWidth="1"/>
    <col min="18" max="18" width="16.1796875" customWidth="1"/>
    <col min="19" max="19" width="14" customWidth="1"/>
    <col min="20" max="20" width="16.1796875" customWidth="1"/>
    <col min="21" max="21" width="10.81640625" bestFit="1" customWidth="1"/>
    <col min="22" max="22" width="13.54296875" customWidth="1"/>
    <col min="23" max="23" width="15.453125" customWidth="1"/>
    <col min="24" max="24" width="10.81640625" bestFit="1" customWidth="1"/>
    <col min="25" max="25" width="19.1796875" bestFit="1" customWidth="1"/>
    <col min="26" max="26" width="13.81640625" customWidth="1"/>
    <col min="27" max="27" width="10.81640625" bestFit="1" customWidth="1"/>
    <col min="28" max="28" width="19.1796875" bestFit="1" customWidth="1"/>
    <col min="29" max="29" width="30.26953125" bestFit="1" customWidth="1"/>
    <col min="30" max="30" width="16.1796875" bestFit="1" customWidth="1"/>
    <col min="31" max="31" width="24.26953125" bestFit="1" customWidth="1"/>
    <col min="32" max="32" width="20.453125" bestFit="1" customWidth="1"/>
    <col min="33" max="33" width="10.81640625" customWidth="1"/>
    <col min="34" max="34" width="19.1796875" bestFit="1" customWidth="1"/>
    <col min="35" max="35" width="20.453125" bestFit="1" customWidth="1"/>
    <col min="36" max="36" width="25.1796875" bestFit="1" customWidth="1"/>
    <col min="37" max="37" width="10.81640625" customWidth="1"/>
    <col min="38" max="38" width="19.1796875" bestFit="1" customWidth="1"/>
    <col min="39" max="39" width="20.453125" bestFit="1" customWidth="1"/>
    <col min="40" max="40" width="30.26953125" bestFit="1" customWidth="1"/>
    <col min="41" max="41" width="16.1796875" bestFit="1" customWidth="1"/>
    <col min="42" max="42" width="24.26953125" bestFit="1" customWidth="1"/>
    <col min="43" max="43" width="25.54296875" bestFit="1" customWidth="1"/>
  </cols>
  <sheetData>
    <row r="1" spans="1:26" ht="15.5" x14ac:dyDescent="0.35">
      <c r="A1" s="3" t="s">
        <v>0</v>
      </c>
    </row>
    <row r="2" spans="1:26" ht="15.5" x14ac:dyDescent="0.35">
      <c r="A2" s="3" t="s">
        <v>1</v>
      </c>
    </row>
    <row r="4" spans="1:26" ht="15.5" x14ac:dyDescent="0.35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/>
    </row>
    <row r="5" spans="1:26" ht="15.5" x14ac:dyDescent="0.35">
      <c r="A5" s="3" t="s">
        <v>3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>
        <v>1</v>
      </c>
      <c r="I5" s="7">
        <v>2</v>
      </c>
      <c r="J5" s="7">
        <v>3</v>
      </c>
      <c r="K5" s="7">
        <v>4</v>
      </c>
      <c r="L5" s="7">
        <v>5</v>
      </c>
      <c r="M5" s="7">
        <v>6</v>
      </c>
      <c r="N5" s="5" t="s">
        <v>4</v>
      </c>
    </row>
    <row r="6" spans="1:26" ht="15.5" x14ac:dyDescent="0.35">
      <c r="A6" s="3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5"/>
      <c r="T6">
        <v>2018</v>
      </c>
      <c r="U6">
        <v>2019</v>
      </c>
      <c r="V6">
        <v>2020</v>
      </c>
      <c r="W6">
        <v>2021</v>
      </c>
      <c r="X6">
        <v>2022</v>
      </c>
      <c r="Y6" s="14" t="s">
        <v>20</v>
      </c>
    </row>
    <row r="7" spans="1:26" ht="15.5" x14ac:dyDescent="0.35">
      <c r="A7" s="10">
        <v>2020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Q7" s="14" t="s">
        <v>17</v>
      </c>
      <c r="R7" s="14" t="s">
        <v>18</v>
      </c>
      <c r="T7" s="14" t="s">
        <v>19</v>
      </c>
      <c r="U7" s="14" t="s">
        <v>19</v>
      </c>
      <c r="V7" s="14" t="s">
        <v>19</v>
      </c>
      <c r="W7" s="14" t="s">
        <v>19</v>
      </c>
      <c r="X7" s="14" t="s">
        <v>19</v>
      </c>
      <c r="Y7" s="14" t="s">
        <v>17</v>
      </c>
      <c r="Z7" s="14"/>
    </row>
    <row r="8" spans="1:26" x14ac:dyDescent="0.35">
      <c r="A8" s="2" t="s">
        <v>5</v>
      </c>
      <c r="B8" s="1">
        <v>2308765</v>
      </c>
      <c r="C8" s="1">
        <v>2628567</v>
      </c>
      <c r="D8" s="1">
        <v>2693539</v>
      </c>
      <c r="E8" s="1">
        <v>2621353</v>
      </c>
      <c r="F8" s="1">
        <v>2293128</v>
      </c>
      <c r="G8" s="1">
        <v>2673517</v>
      </c>
      <c r="H8" s="1">
        <v>2726001</v>
      </c>
      <c r="I8" s="1">
        <v>2257097</v>
      </c>
      <c r="J8" s="1">
        <v>2200211</v>
      </c>
      <c r="K8" s="1">
        <v>2562647</v>
      </c>
      <c r="L8" s="1">
        <v>2519820</v>
      </c>
      <c r="M8" s="1">
        <v>2611257</v>
      </c>
      <c r="N8" s="1">
        <v>30095902</v>
      </c>
      <c r="P8" s="1">
        <f t="shared" ref="P8:P19" si="0">+N8/10</f>
        <v>3009590.2</v>
      </c>
      <c r="Q8" s="12">
        <f>+N8/365</f>
        <v>82454.526027397267</v>
      </c>
      <c r="R8" s="12">
        <f>MAX(B8:M8)/30.4</f>
        <v>89671.085526315786</v>
      </c>
      <c r="S8" s="13">
        <f>+R8/Q8</f>
        <v>1.0875216903984224</v>
      </c>
      <c r="T8" s="15">
        <v>1.0927876600665438</v>
      </c>
      <c r="U8" s="15">
        <v>1.086407081323902</v>
      </c>
      <c r="V8" s="13">
        <f>+S8</f>
        <v>1.0875216903984224</v>
      </c>
      <c r="W8" s="13">
        <f>+S21</f>
        <v>1.1188576329669304</v>
      </c>
      <c r="X8" s="13">
        <f>+S34</f>
        <v>1.0766284534534223</v>
      </c>
      <c r="Y8" s="13">
        <f>AVERAGE(X8,W8)</f>
        <v>1.0977430432101762</v>
      </c>
      <c r="Z8" s="13"/>
    </row>
    <row r="9" spans="1:26" x14ac:dyDescent="0.35">
      <c r="A9" s="2" t="s">
        <v>6</v>
      </c>
      <c r="B9" s="1">
        <v>1443923</v>
      </c>
      <c r="C9" s="1">
        <v>1745482</v>
      </c>
      <c r="D9" s="1">
        <v>1509773</v>
      </c>
      <c r="E9" s="1">
        <v>1385027</v>
      </c>
      <c r="F9" s="1">
        <v>1406887</v>
      </c>
      <c r="G9" s="1">
        <v>1237333</v>
      </c>
      <c r="H9" s="1">
        <v>1270901</v>
      </c>
      <c r="I9" s="1">
        <v>1253173</v>
      </c>
      <c r="J9" s="1">
        <v>1263568</v>
      </c>
      <c r="K9" s="1">
        <v>1112319</v>
      </c>
      <c r="L9" s="1">
        <v>1089488</v>
      </c>
      <c r="M9" s="1">
        <v>1188996</v>
      </c>
      <c r="N9" s="1">
        <v>15906870</v>
      </c>
      <c r="P9" s="1">
        <f t="shared" si="0"/>
        <v>1590687</v>
      </c>
      <c r="Q9" s="12">
        <f t="shared" ref="Q9:Q18" si="1">+N9/365</f>
        <v>43580.465753424658</v>
      </c>
      <c r="R9" s="12">
        <f t="shared" ref="R9:R18" si="2">MAX(B9:M9)/30.4</f>
        <v>57417.17105263158</v>
      </c>
      <c r="S9" s="13">
        <f t="shared" ref="S9:S18" si="3">+R9/Q9</f>
        <v>1.3174978757109681</v>
      </c>
      <c r="T9" s="15">
        <v>1.2364268213044256</v>
      </c>
      <c r="U9" s="15">
        <v>1.213341144796158</v>
      </c>
      <c r="V9" s="13">
        <f t="shared" ref="V9:V18" si="4">+S9</f>
        <v>1.3174978757109681</v>
      </c>
      <c r="W9" s="13">
        <f t="shared" ref="W9:W18" si="5">+S22</f>
        <v>1.2113943963771925</v>
      </c>
      <c r="X9" s="13">
        <f t="shared" ref="X9:X18" si="6">+S35</f>
        <v>1.1785947737621245</v>
      </c>
      <c r="Y9" s="13">
        <f t="shared" ref="Y9:Y18" si="7">AVERAGE(X9,W9)</f>
        <v>1.1949945850696584</v>
      </c>
    </row>
    <row r="10" spans="1:26" x14ac:dyDescent="0.35">
      <c r="A10" s="2" t="s">
        <v>7</v>
      </c>
      <c r="B10" s="1">
        <v>123858</v>
      </c>
      <c r="C10" s="1">
        <v>102900</v>
      </c>
      <c r="D10" s="1">
        <v>119930</v>
      </c>
      <c r="E10" s="1">
        <v>115206</v>
      </c>
      <c r="F10" s="1">
        <v>64410</v>
      </c>
      <c r="G10" s="1">
        <v>70519</v>
      </c>
      <c r="H10" s="1">
        <v>76807</v>
      </c>
      <c r="I10" s="1">
        <v>56097</v>
      </c>
      <c r="J10" s="1">
        <v>64496</v>
      </c>
      <c r="K10" s="1">
        <v>68623</v>
      </c>
      <c r="L10" s="1">
        <v>64135</v>
      </c>
      <c r="M10" s="1">
        <v>68364</v>
      </c>
      <c r="N10" s="1">
        <v>995345</v>
      </c>
      <c r="P10" s="1">
        <f t="shared" si="0"/>
        <v>99534.5</v>
      </c>
      <c r="Q10" s="12">
        <f t="shared" si="1"/>
        <v>2726.972602739726</v>
      </c>
      <c r="R10" s="12">
        <f t="shared" si="2"/>
        <v>4074.2763157894738</v>
      </c>
      <c r="S10" s="13">
        <f t="shared" si="3"/>
        <v>1.49406573124209</v>
      </c>
      <c r="T10" s="15">
        <v>1.9129639000913636</v>
      </c>
      <c r="U10" s="15">
        <v>2.0044298403971452</v>
      </c>
      <c r="V10" s="13">
        <f t="shared" si="4"/>
        <v>1.49406573124209</v>
      </c>
      <c r="W10" s="13">
        <f t="shared" si="5"/>
        <v>1.3048590310534744</v>
      </c>
      <c r="X10" s="13">
        <f t="shared" si="6"/>
        <v>1.2416923875949535</v>
      </c>
      <c r="Y10" s="13">
        <f t="shared" si="7"/>
        <v>1.273275709324214</v>
      </c>
    </row>
    <row r="11" spans="1:26" x14ac:dyDescent="0.35">
      <c r="A11" s="2" t="s">
        <v>8</v>
      </c>
      <c r="B11" s="1">
        <v>7559</v>
      </c>
      <c r="C11" s="1">
        <v>9329</v>
      </c>
      <c r="D11" s="1">
        <v>9162</v>
      </c>
      <c r="E11" s="1">
        <v>10273</v>
      </c>
      <c r="F11" s="1">
        <v>9391</v>
      </c>
      <c r="G11" s="1">
        <v>7970</v>
      </c>
      <c r="H11" s="1">
        <v>7634</v>
      </c>
      <c r="I11" s="1">
        <v>6977</v>
      </c>
      <c r="J11" s="1">
        <v>6950</v>
      </c>
      <c r="K11" s="1">
        <v>6187</v>
      </c>
      <c r="L11" s="1">
        <v>6922</v>
      </c>
      <c r="M11" s="1">
        <v>6622</v>
      </c>
      <c r="N11" s="1">
        <v>94976</v>
      </c>
      <c r="P11" s="1">
        <f t="shared" si="0"/>
        <v>9497.6</v>
      </c>
      <c r="Q11" s="12">
        <f t="shared" si="1"/>
        <v>260.20821917808217</v>
      </c>
      <c r="R11" s="12">
        <f t="shared" si="2"/>
        <v>337.9276315789474</v>
      </c>
      <c r="S11" s="13">
        <f t="shared" si="3"/>
        <v>1.2986816198441271</v>
      </c>
      <c r="T11" s="15">
        <v>1.3050032492005548</v>
      </c>
      <c r="U11" s="15">
        <v>1.4100865403546499</v>
      </c>
      <c r="V11" s="13">
        <f t="shared" si="4"/>
        <v>1.2986816198441271</v>
      </c>
      <c r="W11" s="13">
        <f t="shared" si="5"/>
        <v>1.609999270810694</v>
      </c>
      <c r="X11" s="13">
        <f t="shared" si="6"/>
        <v>1.5746033287627463</v>
      </c>
      <c r="Y11" s="13">
        <f t="shared" si="7"/>
        <v>1.5923012997867203</v>
      </c>
    </row>
    <row r="12" spans="1:26" x14ac:dyDescent="0.35">
      <c r="A12" s="2" t="s">
        <v>9</v>
      </c>
      <c r="B12" s="1">
        <v>123071</v>
      </c>
      <c r="C12" s="1">
        <v>136491</v>
      </c>
      <c r="D12" s="1">
        <v>132093</v>
      </c>
      <c r="E12" s="1">
        <v>122719</v>
      </c>
      <c r="F12" s="1">
        <v>120494</v>
      </c>
      <c r="G12" s="1">
        <v>112623</v>
      </c>
      <c r="H12" s="1">
        <v>113947</v>
      </c>
      <c r="I12" s="1">
        <v>101598</v>
      </c>
      <c r="J12" s="1">
        <v>100869</v>
      </c>
      <c r="K12" s="1">
        <v>108386</v>
      </c>
      <c r="L12" s="1">
        <v>114539</v>
      </c>
      <c r="M12" s="1">
        <v>119691</v>
      </c>
      <c r="N12" s="1">
        <v>1406521</v>
      </c>
      <c r="P12" s="1">
        <f t="shared" si="0"/>
        <v>140652.1</v>
      </c>
      <c r="Q12" s="12">
        <f t="shared" si="1"/>
        <v>3853.4821917808217</v>
      </c>
      <c r="R12" s="12">
        <f t="shared" si="2"/>
        <v>4489.83552631579</v>
      </c>
      <c r="S12" s="13">
        <f t="shared" si="3"/>
        <v>1.1651372194977987</v>
      </c>
      <c r="T12" s="15">
        <v>1.1643201733991666</v>
      </c>
      <c r="U12" s="15">
        <v>1.3370750474104502</v>
      </c>
      <c r="V12" s="13">
        <f t="shared" si="4"/>
        <v>1.1651372194977987</v>
      </c>
      <c r="W12" s="13">
        <f t="shared" si="5"/>
        <v>1.1755666252758694</v>
      </c>
      <c r="X12" s="13">
        <f t="shared" si="6"/>
        <v>1.0788925613319693</v>
      </c>
      <c r="Y12" s="13">
        <f t="shared" si="7"/>
        <v>1.1272295933039194</v>
      </c>
    </row>
    <row r="13" spans="1:26" x14ac:dyDescent="0.35">
      <c r="A13" s="2" t="s">
        <v>10</v>
      </c>
      <c r="B13" s="1">
        <v>105712</v>
      </c>
      <c r="C13" s="1">
        <v>126000</v>
      </c>
      <c r="D13" s="1">
        <v>137169</v>
      </c>
      <c r="E13" s="1">
        <v>136239</v>
      </c>
      <c r="F13" s="1">
        <v>127212</v>
      </c>
      <c r="G13" s="1">
        <v>130759</v>
      </c>
      <c r="H13" s="1">
        <v>117715</v>
      </c>
      <c r="I13" s="1">
        <v>105424</v>
      </c>
      <c r="J13" s="1">
        <v>108127</v>
      </c>
      <c r="K13" s="1">
        <v>86121</v>
      </c>
      <c r="L13" s="1">
        <v>109636</v>
      </c>
      <c r="M13" s="1">
        <v>79217</v>
      </c>
      <c r="N13" s="1">
        <v>1369331</v>
      </c>
      <c r="P13" s="1">
        <f t="shared" si="0"/>
        <v>136933.1</v>
      </c>
      <c r="Q13" s="12">
        <f t="shared" si="1"/>
        <v>3751.5917808219178</v>
      </c>
      <c r="R13" s="12">
        <f t="shared" si="2"/>
        <v>4512.1381578947367</v>
      </c>
      <c r="S13" s="13">
        <f t="shared" si="3"/>
        <v>1.2027263149900052</v>
      </c>
      <c r="T13" s="15">
        <v>1.0966711059969458</v>
      </c>
      <c r="U13" s="15">
        <v>1.2619757946073391</v>
      </c>
      <c r="V13" s="13">
        <f t="shared" si="4"/>
        <v>1.2027263149900052</v>
      </c>
      <c r="W13" s="13">
        <f t="shared" si="5"/>
        <v>1.2056557005477233</v>
      </c>
      <c r="X13" s="13">
        <f t="shared" si="6"/>
        <v>1.1794961812580327</v>
      </c>
      <c r="Y13" s="13">
        <f t="shared" si="7"/>
        <v>1.192575940902878</v>
      </c>
    </row>
    <row r="14" spans="1:26" x14ac:dyDescent="0.35">
      <c r="A14" s="2" t="s">
        <v>11</v>
      </c>
      <c r="B14" s="1">
        <v>104023</v>
      </c>
      <c r="C14" s="1">
        <v>117780</v>
      </c>
      <c r="D14" s="1">
        <v>121071</v>
      </c>
      <c r="E14" s="1">
        <v>116669</v>
      </c>
      <c r="F14" s="1">
        <v>97277</v>
      </c>
      <c r="G14" s="1">
        <v>112744</v>
      </c>
      <c r="H14" s="1">
        <v>118332</v>
      </c>
      <c r="I14" s="1">
        <v>96563</v>
      </c>
      <c r="J14" s="1">
        <v>94332</v>
      </c>
      <c r="K14" s="1">
        <v>108395</v>
      </c>
      <c r="L14" s="1">
        <v>103143</v>
      </c>
      <c r="M14" s="1">
        <v>108255</v>
      </c>
      <c r="N14" s="1">
        <v>1298584</v>
      </c>
      <c r="P14" s="1">
        <f t="shared" si="0"/>
        <v>129858.4</v>
      </c>
      <c r="Q14" s="12">
        <f t="shared" si="1"/>
        <v>3557.7643835616436</v>
      </c>
      <c r="R14" s="12">
        <f t="shared" si="2"/>
        <v>3982.5986842105267</v>
      </c>
      <c r="S14" s="13">
        <f t="shared" si="3"/>
        <v>1.119410465350599</v>
      </c>
      <c r="T14" s="15">
        <v>1.0931850323555312</v>
      </c>
      <c r="U14" s="15">
        <v>1.0992096535718912</v>
      </c>
      <c r="V14" s="13">
        <f t="shared" si="4"/>
        <v>1.119410465350599</v>
      </c>
      <c r="W14" s="13">
        <f t="shared" si="5"/>
        <v>1.1534625121506261</v>
      </c>
      <c r="X14" s="13">
        <f t="shared" si="6"/>
        <v>1.0592652344683959</v>
      </c>
      <c r="Y14" s="13">
        <f t="shared" si="7"/>
        <v>1.1063638733095109</v>
      </c>
    </row>
    <row r="15" spans="1:26" x14ac:dyDescent="0.35">
      <c r="A15" s="2" t="s">
        <v>12</v>
      </c>
      <c r="B15" s="1">
        <v>331697</v>
      </c>
      <c r="C15" s="1">
        <v>391917</v>
      </c>
      <c r="D15" s="1">
        <v>384135</v>
      </c>
      <c r="E15" s="1">
        <v>415888</v>
      </c>
      <c r="F15" s="1">
        <v>456933</v>
      </c>
      <c r="G15" s="1">
        <v>408203</v>
      </c>
      <c r="H15" s="1">
        <v>510565</v>
      </c>
      <c r="I15" s="1">
        <v>365831</v>
      </c>
      <c r="J15" s="1">
        <v>390169</v>
      </c>
      <c r="K15" s="1">
        <v>355774</v>
      </c>
      <c r="L15" s="1">
        <v>312567</v>
      </c>
      <c r="M15" s="1">
        <v>469694</v>
      </c>
      <c r="N15" s="1">
        <v>4793373</v>
      </c>
      <c r="P15" s="1">
        <f t="shared" si="0"/>
        <v>479337.3</v>
      </c>
      <c r="Q15" s="12">
        <f t="shared" si="1"/>
        <v>13132.528767123287</v>
      </c>
      <c r="R15" s="12">
        <f t="shared" si="2"/>
        <v>16794.901315789473</v>
      </c>
      <c r="S15" s="13">
        <f t="shared" si="3"/>
        <v>1.2788779384085398</v>
      </c>
      <c r="T15" s="15">
        <v>1.1751863113647709</v>
      </c>
      <c r="U15" s="15">
        <v>1.2096068757565763</v>
      </c>
      <c r="V15" s="13">
        <f t="shared" si="4"/>
        <v>1.2788779384085398</v>
      </c>
      <c r="W15" s="13">
        <f t="shared" si="5"/>
        <v>1.0771684786569673</v>
      </c>
      <c r="X15" s="13">
        <f t="shared" si="6"/>
        <v>1.0654081937876212</v>
      </c>
      <c r="Y15" s="13">
        <f t="shared" si="7"/>
        <v>1.0712883362222942</v>
      </c>
    </row>
    <row r="16" spans="1:26" x14ac:dyDescent="0.35">
      <c r="A16" s="2" t="s">
        <v>13</v>
      </c>
      <c r="B16" s="1">
        <v>243685</v>
      </c>
      <c r="C16" s="1">
        <v>342383</v>
      </c>
      <c r="D16" s="1">
        <v>230601</v>
      </c>
      <c r="E16" s="1">
        <v>244189</v>
      </c>
      <c r="F16" s="1">
        <v>301876</v>
      </c>
      <c r="G16" s="1">
        <v>232939</v>
      </c>
      <c r="H16" s="1">
        <v>207170</v>
      </c>
      <c r="I16" s="1">
        <v>113691</v>
      </c>
      <c r="J16" s="1">
        <v>100644</v>
      </c>
      <c r="K16" s="1">
        <v>103717</v>
      </c>
      <c r="L16" s="1">
        <v>72516</v>
      </c>
      <c r="M16" s="1">
        <v>87107</v>
      </c>
      <c r="N16" s="1">
        <v>2280518</v>
      </c>
      <c r="P16" s="1">
        <f t="shared" si="0"/>
        <v>228051.8</v>
      </c>
      <c r="Q16" s="12">
        <f t="shared" si="1"/>
        <v>6247.9945205479453</v>
      </c>
      <c r="R16" s="12">
        <f t="shared" si="2"/>
        <v>11262.598684210527</v>
      </c>
      <c r="S16" s="13">
        <f t="shared" si="3"/>
        <v>1.802594199974235</v>
      </c>
      <c r="T16" s="15">
        <v>1.242448908740347</v>
      </c>
      <c r="U16" s="15">
        <v>1.3194245922475376</v>
      </c>
      <c r="V16" s="13">
        <f t="shared" si="4"/>
        <v>1.802594199974235</v>
      </c>
      <c r="W16" s="13">
        <f t="shared" si="5"/>
        <v>1.3817720808954013</v>
      </c>
      <c r="X16" s="13">
        <f t="shared" si="6"/>
        <v>1.3250886496100915</v>
      </c>
      <c r="Y16" s="13">
        <f t="shared" si="7"/>
        <v>1.3534303652527464</v>
      </c>
    </row>
    <row r="17" spans="1:25" x14ac:dyDescent="0.35">
      <c r="A17" s="2" t="s">
        <v>14</v>
      </c>
      <c r="B17" s="1">
        <v>22</v>
      </c>
      <c r="C17" s="1">
        <v>39</v>
      </c>
      <c r="D17" s="1">
        <v>37</v>
      </c>
      <c r="E17" s="1">
        <v>41</v>
      </c>
      <c r="F17" s="1">
        <v>36</v>
      </c>
      <c r="G17" s="1">
        <v>29</v>
      </c>
      <c r="H17" s="1">
        <v>29</v>
      </c>
      <c r="I17" s="1">
        <v>20</v>
      </c>
      <c r="J17" s="1">
        <v>25</v>
      </c>
      <c r="K17" s="1">
        <v>24</v>
      </c>
      <c r="L17" s="1">
        <v>30</v>
      </c>
      <c r="M17" s="1">
        <v>28</v>
      </c>
      <c r="N17" s="1">
        <v>360</v>
      </c>
      <c r="P17" s="1">
        <f t="shared" si="0"/>
        <v>36</v>
      </c>
      <c r="Q17" s="12">
        <f t="shared" si="1"/>
        <v>0.98630136986301364</v>
      </c>
      <c r="R17" s="12">
        <f t="shared" si="2"/>
        <v>1.3486842105263159</v>
      </c>
      <c r="S17" s="13">
        <f t="shared" si="3"/>
        <v>1.3674159356725148</v>
      </c>
      <c r="T17" s="15">
        <v>1.8191786283891547</v>
      </c>
      <c r="U17" s="15">
        <v>1.3447368421052635</v>
      </c>
      <c r="V17" s="13">
        <f t="shared" si="4"/>
        <v>1.3674159356725148</v>
      </c>
      <c r="W17" s="13">
        <f t="shared" si="5"/>
        <v>1.1690616343490305</v>
      </c>
      <c r="X17" s="13">
        <f t="shared" si="6"/>
        <v>1.6235311155246608</v>
      </c>
      <c r="Y17" s="13">
        <f t="shared" si="7"/>
        <v>1.3962963749368456</v>
      </c>
    </row>
    <row r="18" spans="1:25" x14ac:dyDescent="0.35">
      <c r="A18" s="2" t="s">
        <v>15</v>
      </c>
      <c r="B18" s="1">
        <v>8699</v>
      </c>
      <c r="C18" s="1">
        <v>8911</v>
      </c>
      <c r="D18" s="1">
        <v>8287</v>
      </c>
      <c r="E18" s="1">
        <v>7523</v>
      </c>
      <c r="F18" s="1">
        <v>8077</v>
      </c>
      <c r="G18" s="1">
        <v>7183</v>
      </c>
      <c r="H18" s="1">
        <v>8532</v>
      </c>
      <c r="I18" s="1">
        <v>7722</v>
      </c>
      <c r="J18" s="1">
        <v>9170</v>
      </c>
      <c r="K18" s="1">
        <v>7428</v>
      </c>
      <c r="L18" s="1">
        <v>6162</v>
      </c>
      <c r="M18" s="1">
        <v>8154</v>
      </c>
      <c r="N18" s="1">
        <v>95848</v>
      </c>
      <c r="P18" s="1">
        <f t="shared" si="0"/>
        <v>9584.7999999999993</v>
      </c>
      <c r="Q18" s="12">
        <f t="shared" si="1"/>
        <v>262.59726027397261</v>
      </c>
      <c r="R18" s="12">
        <f t="shared" si="2"/>
        <v>301.64473684210526</v>
      </c>
      <c r="S18" s="13">
        <f t="shared" si="3"/>
        <v>1.1486971970971582</v>
      </c>
      <c r="T18" s="15">
        <v>1.2913527620019856</v>
      </c>
      <c r="U18" s="15">
        <v>1.2376793469127558</v>
      </c>
      <c r="V18" s="13">
        <f t="shared" si="4"/>
        <v>1.1486971970971582</v>
      </c>
      <c r="W18" s="13">
        <f t="shared" si="5"/>
        <v>1.2887937530885076</v>
      </c>
      <c r="X18" s="13">
        <f t="shared" si="6"/>
        <v>2.358760826115923</v>
      </c>
      <c r="Y18" s="13">
        <f t="shared" si="7"/>
        <v>1.8237772896022153</v>
      </c>
    </row>
    <row r="19" spans="1:25" ht="15.5" x14ac:dyDescent="0.35">
      <c r="A19" s="8" t="s">
        <v>16</v>
      </c>
      <c r="B19" s="9">
        <v>4801014</v>
      </c>
      <c r="C19" s="9">
        <v>5609799</v>
      </c>
      <c r="D19" s="9">
        <v>5345797</v>
      </c>
      <c r="E19" s="9">
        <v>5175127</v>
      </c>
      <c r="F19" s="9">
        <v>4885721</v>
      </c>
      <c r="G19" s="9">
        <v>4993819</v>
      </c>
      <c r="H19" s="9">
        <v>5157633</v>
      </c>
      <c r="I19" s="9">
        <v>4364193</v>
      </c>
      <c r="J19" s="9">
        <v>4338561</v>
      </c>
      <c r="K19" s="9">
        <v>4519621</v>
      </c>
      <c r="L19" s="9">
        <v>4398958</v>
      </c>
      <c r="M19" s="9">
        <v>4747385</v>
      </c>
      <c r="N19" s="9">
        <v>58337628</v>
      </c>
      <c r="P19" s="1">
        <f t="shared" si="0"/>
        <v>5833762.7999999998</v>
      </c>
    </row>
    <row r="20" spans="1:25" ht="15.5" x14ac:dyDescent="0.35">
      <c r="A20" s="10">
        <v>2021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Q20" s="14" t="s">
        <v>17</v>
      </c>
      <c r="R20" s="14" t="s">
        <v>18</v>
      </c>
      <c r="S20" s="14" t="s">
        <v>19</v>
      </c>
    </row>
    <row r="21" spans="1:25" x14ac:dyDescent="0.35">
      <c r="A21" s="2" t="s">
        <v>5</v>
      </c>
      <c r="B21" s="1">
        <v>2673720</v>
      </c>
      <c r="C21" s="1">
        <v>2870576.0000000005</v>
      </c>
      <c r="D21" s="1">
        <v>2701728.9999999995</v>
      </c>
      <c r="E21" s="1">
        <v>2771924</v>
      </c>
      <c r="F21" s="1">
        <v>2299926</v>
      </c>
      <c r="G21" s="1">
        <v>2700162</v>
      </c>
      <c r="H21" s="1">
        <v>2481674</v>
      </c>
      <c r="I21" s="1">
        <v>2385959</v>
      </c>
      <c r="J21" s="1">
        <v>2497058.9999999995</v>
      </c>
      <c r="K21" s="1">
        <v>2601401</v>
      </c>
      <c r="L21" s="1">
        <v>2358778</v>
      </c>
      <c r="M21" s="1">
        <v>2461545</v>
      </c>
      <c r="N21" s="1">
        <v>30804453</v>
      </c>
      <c r="P21" s="1">
        <f t="shared" ref="P21:P32" si="8">+N21/10</f>
        <v>3080445.3</v>
      </c>
      <c r="Q21" s="12">
        <f>+N21/365</f>
        <v>84395.76164383562</v>
      </c>
      <c r="R21" s="12">
        <f>MAX(B21:M21)/30.4</f>
        <v>94426.842105263175</v>
      </c>
      <c r="S21" s="13">
        <f>+R21/Q21</f>
        <v>1.1188576329669304</v>
      </c>
    </row>
    <row r="22" spans="1:25" x14ac:dyDescent="0.35">
      <c r="A22" s="2" t="s">
        <v>6</v>
      </c>
      <c r="B22" s="1">
        <v>1283869.9999999998</v>
      </c>
      <c r="C22" s="1">
        <v>1556031.9999999995</v>
      </c>
      <c r="D22" s="1">
        <v>1406255.9999999998</v>
      </c>
      <c r="E22" s="1">
        <v>1374199.0000000005</v>
      </c>
      <c r="F22" s="1">
        <v>1203576.9999999998</v>
      </c>
      <c r="G22" s="1">
        <v>1174914</v>
      </c>
      <c r="H22" s="1">
        <v>1099010.0000000005</v>
      </c>
      <c r="I22" s="1">
        <v>1088526.9999999998</v>
      </c>
      <c r="J22" s="1">
        <v>1173555.9999999998</v>
      </c>
      <c r="K22" s="1">
        <v>1255995.0000000002</v>
      </c>
      <c r="L22" s="1">
        <v>1324753.9999999995</v>
      </c>
      <c r="M22" s="1">
        <v>1481719.9999999995</v>
      </c>
      <c r="N22" s="1">
        <v>15422410</v>
      </c>
      <c r="P22" s="1">
        <f t="shared" si="8"/>
        <v>1542241</v>
      </c>
      <c r="Q22" s="12">
        <f t="shared" ref="Q22:Q31" si="9">+N22/365</f>
        <v>42253.178082191778</v>
      </c>
      <c r="R22" s="12">
        <f t="shared" ref="R22:R31" si="10">MAX(B22:M22)/30.4</f>
        <v>51185.263157894726</v>
      </c>
      <c r="S22" s="13">
        <f t="shared" ref="S22:S31" si="11">+R22/Q22</f>
        <v>1.2113943963771925</v>
      </c>
    </row>
    <row r="23" spans="1:25" x14ac:dyDescent="0.35">
      <c r="A23" s="2" t="s">
        <v>7</v>
      </c>
      <c r="B23" s="1">
        <v>69121</v>
      </c>
      <c r="C23" s="1">
        <v>87924</v>
      </c>
      <c r="D23" s="1">
        <v>77271.999999999985</v>
      </c>
      <c r="E23" s="1">
        <v>91959</v>
      </c>
      <c r="F23" s="1">
        <v>65178.999999999985</v>
      </c>
      <c r="G23" s="1">
        <v>74549.999999999985</v>
      </c>
      <c r="H23" s="1">
        <v>52702.000000000007</v>
      </c>
      <c r="I23" s="1">
        <v>62265.000000000007</v>
      </c>
      <c r="J23" s="1">
        <v>64339</v>
      </c>
      <c r="K23" s="1">
        <v>61976.000000000015</v>
      </c>
      <c r="L23" s="1">
        <v>67083.000000000015</v>
      </c>
      <c r="M23" s="1">
        <v>71784.999999999985</v>
      </c>
      <c r="N23" s="1">
        <v>846155</v>
      </c>
      <c r="P23" s="1">
        <f t="shared" si="8"/>
        <v>84615.5</v>
      </c>
      <c r="Q23" s="12">
        <f t="shared" si="9"/>
        <v>2318.2328767123286</v>
      </c>
      <c r="R23" s="12">
        <f t="shared" si="10"/>
        <v>3024.9671052631579</v>
      </c>
      <c r="S23" s="13">
        <f t="shared" si="11"/>
        <v>1.3048590310534744</v>
      </c>
    </row>
    <row r="24" spans="1:25" x14ac:dyDescent="0.35">
      <c r="A24" s="2" t="s">
        <v>8</v>
      </c>
      <c r="B24" s="1">
        <v>7980.9999999999991</v>
      </c>
      <c r="C24" s="1">
        <v>8559</v>
      </c>
      <c r="D24" s="1">
        <v>8772</v>
      </c>
      <c r="E24" s="1">
        <v>7165</v>
      </c>
      <c r="F24" s="1">
        <v>6934</v>
      </c>
      <c r="G24" s="1">
        <v>6267.9999999999982</v>
      </c>
      <c r="H24" s="1">
        <v>7030</v>
      </c>
      <c r="I24" s="1">
        <v>6990</v>
      </c>
      <c r="J24" s="1">
        <v>6275.0000000000009</v>
      </c>
      <c r="K24" s="1">
        <v>12437</v>
      </c>
      <c r="L24" s="1">
        <v>6234</v>
      </c>
      <c r="M24" s="1">
        <v>8104.0000000000009</v>
      </c>
      <c r="N24" s="1">
        <v>92749</v>
      </c>
      <c r="P24" s="1">
        <f t="shared" si="8"/>
        <v>9274.9</v>
      </c>
      <c r="Q24" s="12">
        <f t="shared" si="9"/>
        <v>254.1068493150685</v>
      </c>
      <c r="R24" s="12">
        <f t="shared" si="10"/>
        <v>409.11184210526318</v>
      </c>
      <c r="S24" s="13">
        <f t="shared" si="11"/>
        <v>1.609999270810694</v>
      </c>
    </row>
    <row r="25" spans="1:25" x14ac:dyDescent="0.35">
      <c r="A25" s="2" t="s">
        <v>9</v>
      </c>
      <c r="B25" s="1">
        <v>126350</v>
      </c>
      <c r="C25" s="1">
        <v>142279</v>
      </c>
      <c r="D25" s="1">
        <v>131569</v>
      </c>
      <c r="E25" s="1">
        <v>127192</v>
      </c>
      <c r="F25" s="1">
        <v>112887</v>
      </c>
      <c r="G25" s="1">
        <v>103789</v>
      </c>
      <c r="H25" s="1">
        <v>121687</v>
      </c>
      <c r="I25" s="1">
        <v>119945</v>
      </c>
      <c r="J25" s="1">
        <v>112058</v>
      </c>
      <c r="K25" s="1">
        <v>124263</v>
      </c>
      <c r="L25" s="1">
        <v>114809</v>
      </c>
      <c r="M25" s="1">
        <v>116330</v>
      </c>
      <c r="N25" s="1">
        <v>1453158</v>
      </c>
      <c r="P25" s="1">
        <f t="shared" si="8"/>
        <v>145315.79999999999</v>
      </c>
      <c r="Q25" s="12">
        <f t="shared" si="9"/>
        <v>3981.2547945205479</v>
      </c>
      <c r="R25" s="12">
        <f t="shared" si="10"/>
        <v>4680.230263157895</v>
      </c>
      <c r="S25" s="13">
        <f t="shared" si="11"/>
        <v>1.1755666252758694</v>
      </c>
    </row>
    <row r="26" spans="1:25" x14ac:dyDescent="0.35">
      <c r="A26" s="2" t="s">
        <v>10</v>
      </c>
      <c r="B26" s="1">
        <v>94797</v>
      </c>
      <c r="C26" s="1">
        <v>113695</v>
      </c>
      <c r="D26" s="1">
        <v>110379.99999999999</v>
      </c>
      <c r="E26" s="1">
        <v>104506.99999999999</v>
      </c>
      <c r="F26" s="1">
        <v>82770</v>
      </c>
      <c r="G26" s="1">
        <v>88727</v>
      </c>
      <c r="H26" s="1">
        <v>87051</v>
      </c>
      <c r="I26" s="1">
        <v>77340</v>
      </c>
      <c r="J26" s="1">
        <v>96098</v>
      </c>
      <c r="K26" s="1">
        <v>86940</v>
      </c>
      <c r="L26" s="1">
        <v>89409</v>
      </c>
      <c r="M26" s="1">
        <v>100523</v>
      </c>
      <c r="N26" s="1">
        <v>1132237</v>
      </c>
      <c r="P26" s="1">
        <f t="shared" si="8"/>
        <v>113223.7</v>
      </c>
      <c r="Q26" s="12">
        <f t="shared" si="9"/>
        <v>3102.019178082192</v>
      </c>
      <c r="R26" s="12">
        <f t="shared" si="10"/>
        <v>3739.9671052631579</v>
      </c>
      <c r="S26" s="13">
        <f t="shared" si="11"/>
        <v>1.2056557005477233</v>
      </c>
    </row>
    <row r="27" spans="1:25" x14ac:dyDescent="0.35">
      <c r="A27" s="2" t="s">
        <v>11</v>
      </c>
      <c r="B27" s="1">
        <v>112163</v>
      </c>
      <c r="C27" s="1">
        <v>122213</v>
      </c>
      <c r="D27" s="1">
        <v>111956</v>
      </c>
      <c r="E27" s="1">
        <v>114107</v>
      </c>
      <c r="F27" s="1">
        <v>91920</v>
      </c>
      <c r="G27" s="1">
        <v>118948</v>
      </c>
      <c r="H27" s="1">
        <v>101587</v>
      </c>
      <c r="I27" s="1">
        <v>99045</v>
      </c>
      <c r="J27" s="1">
        <v>103083</v>
      </c>
      <c r="K27" s="1">
        <v>106373.00000000001</v>
      </c>
      <c r="L27" s="1">
        <v>93162</v>
      </c>
      <c r="M27" s="1">
        <v>97578</v>
      </c>
      <c r="N27" s="1">
        <v>1272135</v>
      </c>
      <c r="P27" s="1">
        <f t="shared" si="8"/>
        <v>127213.5</v>
      </c>
      <c r="Q27" s="12">
        <f t="shared" si="9"/>
        <v>3485.3013698630139</v>
      </c>
      <c r="R27" s="12">
        <f t="shared" si="10"/>
        <v>4020.1644736842109</v>
      </c>
      <c r="S27" s="13">
        <f t="shared" si="11"/>
        <v>1.1534625121506261</v>
      </c>
    </row>
    <row r="28" spans="1:25" x14ac:dyDescent="0.35">
      <c r="A28" s="2" t="s">
        <v>12</v>
      </c>
      <c r="B28" s="1">
        <v>426883.99999999994</v>
      </c>
      <c r="C28" s="1">
        <v>411332.99999999994</v>
      </c>
      <c r="D28" s="1">
        <v>347123</v>
      </c>
      <c r="E28" s="1">
        <v>413337.00000000006</v>
      </c>
      <c r="F28" s="1">
        <v>412872.99999999994</v>
      </c>
      <c r="G28" s="1">
        <v>416238.99999999994</v>
      </c>
      <c r="H28" s="1">
        <v>346897.99999999994</v>
      </c>
      <c r="I28" s="1">
        <v>384431</v>
      </c>
      <c r="J28" s="1">
        <v>373183</v>
      </c>
      <c r="K28" s="1">
        <v>413892.99999999994</v>
      </c>
      <c r="L28" s="1">
        <v>421367.99999999994</v>
      </c>
      <c r="M28" s="1">
        <v>390669</v>
      </c>
      <c r="N28" s="1">
        <v>4758231</v>
      </c>
      <c r="P28" s="1">
        <f t="shared" si="8"/>
        <v>475823.1</v>
      </c>
      <c r="Q28" s="12">
        <f t="shared" si="9"/>
        <v>13036.249315068493</v>
      </c>
      <c r="R28" s="12">
        <f t="shared" si="10"/>
        <v>14042.236842105262</v>
      </c>
      <c r="S28" s="13">
        <f t="shared" si="11"/>
        <v>1.0771684786569673</v>
      </c>
    </row>
    <row r="29" spans="1:25" x14ac:dyDescent="0.35">
      <c r="A29" s="2" t="s">
        <v>13</v>
      </c>
      <c r="B29" s="1">
        <v>93606.999999999985</v>
      </c>
      <c r="C29" s="1">
        <v>107826.99999999999</v>
      </c>
      <c r="D29" s="1">
        <v>91095</v>
      </c>
      <c r="E29" s="1">
        <v>82952</v>
      </c>
      <c r="F29" s="1">
        <v>67234</v>
      </c>
      <c r="G29" s="1">
        <v>78605</v>
      </c>
      <c r="H29" s="1">
        <v>72949</v>
      </c>
      <c r="I29" s="1">
        <v>54609</v>
      </c>
      <c r="J29" s="1">
        <v>72297</v>
      </c>
      <c r="K29" s="1">
        <v>61381</v>
      </c>
      <c r="L29" s="1">
        <v>65926</v>
      </c>
      <c r="M29" s="1">
        <v>88455</v>
      </c>
      <c r="N29" s="1">
        <v>936937</v>
      </c>
      <c r="P29" s="1">
        <f t="shared" si="8"/>
        <v>93693.7</v>
      </c>
      <c r="Q29" s="12">
        <f t="shared" si="9"/>
        <v>2566.9506849315067</v>
      </c>
      <c r="R29" s="12">
        <f t="shared" si="10"/>
        <v>3546.9407894736837</v>
      </c>
      <c r="S29" s="13">
        <f t="shared" si="11"/>
        <v>1.3817720808954013</v>
      </c>
    </row>
    <row r="30" spans="1:25" x14ac:dyDescent="0.35">
      <c r="A30" s="2" t="s">
        <v>14</v>
      </c>
      <c r="B30" s="1">
        <v>30</v>
      </c>
      <c r="C30" s="1">
        <v>32</v>
      </c>
      <c r="D30" s="1">
        <v>32</v>
      </c>
      <c r="E30" s="1">
        <v>37</v>
      </c>
      <c r="F30" s="1">
        <v>31</v>
      </c>
      <c r="G30" s="1">
        <v>32</v>
      </c>
      <c r="H30" s="1">
        <v>30</v>
      </c>
      <c r="I30" s="1">
        <v>29</v>
      </c>
      <c r="J30" s="1">
        <v>30</v>
      </c>
      <c r="K30" s="1">
        <v>34</v>
      </c>
      <c r="L30" s="1">
        <v>33</v>
      </c>
      <c r="M30" s="1">
        <v>30</v>
      </c>
      <c r="N30" s="1">
        <v>380</v>
      </c>
      <c r="P30" s="1">
        <f t="shared" si="8"/>
        <v>38</v>
      </c>
      <c r="Q30" s="12">
        <f t="shared" si="9"/>
        <v>1.0410958904109588</v>
      </c>
      <c r="R30" s="12">
        <f t="shared" si="10"/>
        <v>1.2171052631578947</v>
      </c>
      <c r="S30" s="13">
        <f t="shared" si="11"/>
        <v>1.1690616343490305</v>
      </c>
    </row>
    <row r="31" spans="1:25" x14ac:dyDescent="0.35">
      <c r="A31" s="2" t="s">
        <v>15</v>
      </c>
      <c r="B31" s="1">
        <v>9143</v>
      </c>
      <c r="C31" s="1">
        <v>10758</v>
      </c>
      <c r="D31" s="1">
        <v>10037</v>
      </c>
      <c r="E31" s="1">
        <v>8276</v>
      </c>
      <c r="F31" s="1">
        <v>7884</v>
      </c>
      <c r="G31" s="1">
        <v>7414</v>
      </c>
      <c r="H31" s="1">
        <v>7384.9999999999991</v>
      </c>
      <c r="I31" s="1">
        <v>8140.0000000000009</v>
      </c>
      <c r="J31" s="1">
        <v>8241</v>
      </c>
      <c r="K31" s="1">
        <v>8835</v>
      </c>
      <c r="L31" s="1">
        <v>8625</v>
      </c>
      <c r="M31" s="1">
        <v>5485</v>
      </c>
      <c r="N31" s="1">
        <v>100223</v>
      </c>
      <c r="P31" s="1">
        <f t="shared" si="8"/>
        <v>10022.299999999999</v>
      </c>
      <c r="Q31" s="12">
        <f t="shared" si="9"/>
        <v>274.58356164383559</v>
      </c>
      <c r="R31" s="12">
        <f t="shared" si="10"/>
        <v>353.88157894736844</v>
      </c>
      <c r="S31" s="13">
        <f t="shared" si="11"/>
        <v>1.2887937530885076</v>
      </c>
    </row>
    <row r="32" spans="1:25" ht="15.5" x14ac:dyDescent="0.35">
      <c r="A32" s="8" t="s">
        <v>16</v>
      </c>
      <c r="B32" s="9">
        <v>4897666</v>
      </c>
      <c r="C32" s="9">
        <v>5431228</v>
      </c>
      <c r="D32" s="9">
        <v>4996221</v>
      </c>
      <c r="E32" s="9">
        <v>5095655.0000000009</v>
      </c>
      <c r="F32" s="9">
        <v>4351215.0000000009</v>
      </c>
      <c r="G32" s="9">
        <v>4769648.0000000009</v>
      </c>
      <c r="H32" s="9">
        <v>4378003</v>
      </c>
      <c r="I32" s="9">
        <v>4287280</v>
      </c>
      <c r="J32" s="9">
        <v>4506218.9999999991</v>
      </c>
      <c r="K32" s="9">
        <v>4733528</v>
      </c>
      <c r="L32" s="9">
        <v>4550181</v>
      </c>
      <c r="M32" s="9">
        <v>4822224</v>
      </c>
      <c r="N32" s="9">
        <v>56819068</v>
      </c>
      <c r="P32" s="1">
        <f t="shared" si="8"/>
        <v>5681906.7999999998</v>
      </c>
    </row>
    <row r="33" spans="1:19" ht="15.5" x14ac:dyDescent="0.35">
      <c r="A33" s="10">
        <v>2022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Q33" s="14" t="s">
        <v>17</v>
      </c>
      <c r="R33" s="14" t="s">
        <v>18</v>
      </c>
      <c r="S33" s="14" t="s">
        <v>19</v>
      </c>
    </row>
    <row r="34" spans="1:19" x14ac:dyDescent="0.35">
      <c r="A34" s="2" t="s">
        <v>5</v>
      </c>
      <c r="B34" s="1">
        <v>2687634</v>
      </c>
      <c r="C34" s="1">
        <v>2576135</v>
      </c>
      <c r="D34" s="1">
        <v>2603054</v>
      </c>
      <c r="E34" s="1">
        <v>2737935</v>
      </c>
      <c r="F34" s="1">
        <v>2440143</v>
      </c>
      <c r="G34" s="1">
        <v>2483471</v>
      </c>
      <c r="H34" s="1">
        <v>2693386</v>
      </c>
      <c r="I34" s="1">
        <v>2310116</v>
      </c>
      <c r="J34" s="1">
        <v>2580018</v>
      </c>
      <c r="K34" s="1">
        <v>2500065</v>
      </c>
      <c r="L34" s="1">
        <v>2399441</v>
      </c>
      <c r="M34" s="1">
        <v>2522100</v>
      </c>
      <c r="N34" s="1">
        <v>30533498</v>
      </c>
      <c r="P34" s="1">
        <f t="shared" ref="P34:P45" si="12">+N34/10</f>
        <v>3053349.8</v>
      </c>
      <c r="Q34" s="12">
        <f>+N34/365</f>
        <v>83653.419178082186</v>
      </c>
      <c r="R34" s="12">
        <f>MAX(B34:M34)/30.4</f>
        <v>90063.651315789481</v>
      </c>
      <c r="S34" s="13">
        <f>+R34/Q34</f>
        <v>1.0766284534534223</v>
      </c>
    </row>
    <row r="35" spans="1:19" x14ac:dyDescent="0.35">
      <c r="A35" s="2" t="s">
        <v>6</v>
      </c>
      <c r="B35" s="1">
        <v>1625544</v>
      </c>
      <c r="C35" s="1">
        <v>1633250</v>
      </c>
      <c r="D35" s="1">
        <v>1593719</v>
      </c>
      <c r="E35" s="1">
        <v>1567726</v>
      </c>
      <c r="F35" s="1">
        <v>1340171.9999999998</v>
      </c>
      <c r="G35" s="1">
        <v>1286983</v>
      </c>
      <c r="H35" s="1">
        <v>1297095.9999999995</v>
      </c>
      <c r="I35" s="1">
        <v>1125159.9999999998</v>
      </c>
      <c r="J35" s="1">
        <v>1261295.9999999995</v>
      </c>
      <c r="K35" s="1">
        <v>1269849</v>
      </c>
      <c r="L35" s="1">
        <v>1233857.9999999995</v>
      </c>
      <c r="M35" s="1">
        <v>1403589.0000000002</v>
      </c>
      <c r="N35" s="1">
        <v>16638242</v>
      </c>
      <c r="P35" s="1">
        <f t="shared" si="12"/>
        <v>1663824.2</v>
      </c>
      <c r="Q35" s="12">
        <f t="shared" ref="Q35:Q44" si="13">+N35/365</f>
        <v>45584.224657534243</v>
      </c>
      <c r="R35" s="12">
        <f t="shared" ref="R35:R44" si="14">MAX(B35:M35)/30.4</f>
        <v>53725.328947368427</v>
      </c>
      <c r="S35" s="13">
        <f t="shared" ref="S35:S44" si="15">+R35/Q35</f>
        <v>1.1785947737621245</v>
      </c>
    </row>
    <row r="36" spans="1:19" x14ac:dyDescent="0.35">
      <c r="A36" s="2" t="s">
        <v>7</v>
      </c>
      <c r="B36" s="1">
        <v>84752</v>
      </c>
      <c r="C36" s="1">
        <v>84447</v>
      </c>
      <c r="D36" s="1">
        <v>66529</v>
      </c>
      <c r="E36" s="1">
        <v>91109.000000000015</v>
      </c>
      <c r="F36" s="1">
        <v>68319</v>
      </c>
      <c r="G36" s="1">
        <v>68505.000000000015</v>
      </c>
      <c r="H36" s="1">
        <v>68181.000000000015</v>
      </c>
      <c r="I36" s="1">
        <v>63374</v>
      </c>
      <c r="J36" s="1">
        <v>65440.999999999993</v>
      </c>
      <c r="K36" s="1">
        <v>64614.999999999993</v>
      </c>
      <c r="L36" s="1">
        <v>82264</v>
      </c>
      <c r="M36" s="1">
        <v>73445</v>
      </c>
      <c r="N36" s="1">
        <v>880981</v>
      </c>
      <c r="P36" s="1">
        <f t="shared" si="12"/>
        <v>88098.1</v>
      </c>
      <c r="Q36" s="12">
        <f t="shared" si="13"/>
        <v>2413.6465753424659</v>
      </c>
      <c r="R36" s="12">
        <f t="shared" si="14"/>
        <v>2997.0065789473692</v>
      </c>
      <c r="S36" s="13">
        <f t="shared" si="15"/>
        <v>1.2416923875949535</v>
      </c>
    </row>
    <row r="37" spans="1:19" x14ac:dyDescent="0.35">
      <c r="A37" s="2" t="s">
        <v>8</v>
      </c>
      <c r="B37" s="1">
        <v>10857</v>
      </c>
      <c r="C37" s="1">
        <v>9504.9999999999982</v>
      </c>
      <c r="D37" s="1">
        <v>12917.000000000004</v>
      </c>
      <c r="E37" s="1">
        <v>8262.9999999999964</v>
      </c>
      <c r="F37" s="1">
        <v>7051</v>
      </c>
      <c r="G37" s="1">
        <v>7016</v>
      </c>
      <c r="H37" s="1">
        <v>6873</v>
      </c>
      <c r="I37" s="1">
        <v>6394</v>
      </c>
      <c r="J37" s="1">
        <v>6576</v>
      </c>
      <c r="K37" s="1">
        <v>7415</v>
      </c>
      <c r="L37" s="1">
        <v>6848</v>
      </c>
      <c r="M37" s="1">
        <v>8779</v>
      </c>
      <c r="N37" s="1">
        <v>98494</v>
      </c>
      <c r="P37" s="1">
        <f t="shared" si="12"/>
        <v>9849.4</v>
      </c>
      <c r="Q37" s="12">
        <f t="shared" si="13"/>
        <v>269.84657534246577</v>
      </c>
      <c r="R37" s="12">
        <f t="shared" si="14"/>
        <v>424.90131578947381</v>
      </c>
      <c r="S37" s="13">
        <f t="shared" si="15"/>
        <v>1.5746033287627463</v>
      </c>
    </row>
    <row r="38" spans="1:19" x14ac:dyDescent="0.35">
      <c r="A38" s="2" t="s">
        <v>9</v>
      </c>
      <c r="B38" s="1">
        <v>131815</v>
      </c>
      <c r="C38" s="1">
        <v>128790.99999999999</v>
      </c>
      <c r="D38" s="1">
        <v>132074</v>
      </c>
      <c r="E38" s="1">
        <v>131131.00000000003</v>
      </c>
      <c r="F38" s="1">
        <v>122473.99999999997</v>
      </c>
      <c r="G38" s="1">
        <v>124017</v>
      </c>
      <c r="H38" s="1">
        <v>139005</v>
      </c>
      <c r="I38" s="1">
        <v>124152</v>
      </c>
      <c r="J38" s="1">
        <v>125939</v>
      </c>
      <c r="K38" s="1">
        <v>136786</v>
      </c>
      <c r="L38" s="1">
        <v>118898.00000000001</v>
      </c>
      <c r="M38" s="1">
        <v>131851</v>
      </c>
      <c r="N38" s="1">
        <v>1546933</v>
      </c>
      <c r="P38" s="1">
        <f t="shared" si="12"/>
        <v>154693.29999999999</v>
      </c>
      <c r="Q38" s="12">
        <f t="shared" si="13"/>
        <v>4238.1726027397262</v>
      </c>
      <c r="R38" s="12">
        <f t="shared" si="14"/>
        <v>4572.5328947368425</v>
      </c>
      <c r="S38" s="13">
        <f t="shared" si="15"/>
        <v>1.0788925613319693</v>
      </c>
    </row>
    <row r="39" spans="1:19" x14ac:dyDescent="0.35">
      <c r="A39" s="2" t="s">
        <v>10</v>
      </c>
      <c r="B39" s="1">
        <v>110416.00000000003</v>
      </c>
      <c r="C39" s="1">
        <v>114493</v>
      </c>
      <c r="D39" s="1">
        <v>130415.99999999997</v>
      </c>
      <c r="E39" s="1">
        <v>135095.99999999997</v>
      </c>
      <c r="F39" s="1">
        <v>114177</v>
      </c>
      <c r="G39" s="1">
        <v>111116.99999999997</v>
      </c>
      <c r="H39" s="1">
        <v>108852</v>
      </c>
      <c r="I39" s="1">
        <v>95019</v>
      </c>
      <c r="J39" s="1">
        <v>126893</v>
      </c>
      <c r="K39" s="1">
        <v>108532</v>
      </c>
      <c r="L39" s="1">
        <v>108737.99999999997</v>
      </c>
      <c r="M39" s="1">
        <v>111449</v>
      </c>
      <c r="N39" s="1">
        <v>1375198</v>
      </c>
      <c r="P39" s="1">
        <f t="shared" si="12"/>
        <v>137519.79999999999</v>
      </c>
      <c r="Q39" s="12">
        <f t="shared" si="13"/>
        <v>3767.6657534246574</v>
      </c>
      <c r="R39" s="12">
        <f t="shared" si="14"/>
        <v>4443.9473684210516</v>
      </c>
      <c r="S39" s="13">
        <f t="shared" si="15"/>
        <v>1.1794961812580327</v>
      </c>
    </row>
    <row r="40" spans="1:19" x14ac:dyDescent="0.35">
      <c r="A40" s="2" t="s">
        <v>11</v>
      </c>
      <c r="B40" s="1">
        <v>107440</v>
      </c>
      <c r="C40" s="1">
        <v>105868</v>
      </c>
      <c r="D40" s="1">
        <v>106414.00000000001</v>
      </c>
      <c r="E40" s="1">
        <v>109319</v>
      </c>
      <c r="F40" s="1">
        <v>97970.000000000015</v>
      </c>
      <c r="G40" s="1">
        <v>99045.999999999985</v>
      </c>
      <c r="H40" s="1">
        <v>106217</v>
      </c>
      <c r="I40" s="1">
        <v>97098.000000000015</v>
      </c>
      <c r="J40" s="1">
        <v>107391</v>
      </c>
      <c r="K40" s="1">
        <v>101083</v>
      </c>
      <c r="L40" s="1">
        <v>98583</v>
      </c>
      <c r="M40" s="1">
        <v>102682</v>
      </c>
      <c r="N40" s="1">
        <v>1239111</v>
      </c>
      <c r="P40" s="1">
        <f t="shared" si="12"/>
        <v>123911.1</v>
      </c>
      <c r="Q40" s="12">
        <f t="shared" si="13"/>
        <v>3394.8246575342464</v>
      </c>
      <c r="R40" s="12">
        <f t="shared" si="14"/>
        <v>3596.0197368421054</v>
      </c>
      <c r="S40" s="13">
        <f t="shared" si="15"/>
        <v>1.0592652344683959</v>
      </c>
    </row>
    <row r="41" spans="1:19" x14ac:dyDescent="0.35">
      <c r="A41" s="2" t="s">
        <v>12</v>
      </c>
      <c r="B41" s="1">
        <v>378636</v>
      </c>
      <c r="C41" s="1">
        <v>420154.00000000012</v>
      </c>
      <c r="D41" s="1">
        <v>416367.99999999994</v>
      </c>
      <c r="E41" s="1">
        <v>411656.00000000006</v>
      </c>
      <c r="F41" s="1">
        <v>372367.00000000006</v>
      </c>
      <c r="G41" s="1">
        <v>418206</v>
      </c>
      <c r="H41" s="1">
        <v>429839</v>
      </c>
      <c r="I41" s="1">
        <v>411935</v>
      </c>
      <c r="J41" s="1">
        <v>394571</v>
      </c>
      <c r="K41" s="1">
        <v>414216</v>
      </c>
      <c r="L41" s="1">
        <v>347530</v>
      </c>
      <c r="M41" s="1">
        <v>428577.00000000006</v>
      </c>
      <c r="N41" s="1">
        <v>4844055</v>
      </c>
      <c r="P41" s="1">
        <f t="shared" si="12"/>
        <v>484405.5</v>
      </c>
      <c r="Q41" s="12">
        <f t="shared" si="13"/>
        <v>13271.383561643835</v>
      </c>
      <c r="R41" s="12">
        <f t="shared" si="14"/>
        <v>14139.440789473685</v>
      </c>
      <c r="S41" s="13">
        <f t="shared" si="15"/>
        <v>1.0654081937876212</v>
      </c>
    </row>
    <row r="42" spans="1:19" x14ac:dyDescent="0.35">
      <c r="A42" s="2" t="s">
        <v>13</v>
      </c>
      <c r="B42" s="1">
        <v>94048</v>
      </c>
      <c r="C42" s="1">
        <v>105121</v>
      </c>
      <c r="D42" s="1">
        <v>99664</v>
      </c>
      <c r="E42" s="1">
        <v>81151</v>
      </c>
      <c r="F42" s="1">
        <v>75970</v>
      </c>
      <c r="G42" s="1">
        <v>81920.999999999985</v>
      </c>
      <c r="H42" s="1">
        <v>83351</v>
      </c>
      <c r="I42" s="1">
        <v>54222</v>
      </c>
      <c r="J42" s="1">
        <v>88529</v>
      </c>
      <c r="K42" s="1">
        <v>74148</v>
      </c>
      <c r="L42" s="1">
        <v>115103</v>
      </c>
      <c r="M42" s="1">
        <v>89716</v>
      </c>
      <c r="N42" s="1">
        <v>1042944</v>
      </c>
      <c r="P42" s="1">
        <f t="shared" si="12"/>
        <v>104294.39999999999</v>
      </c>
      <c r="Q42" s="12">
        <f t="shared" si="13"/>
        <v>2857.3808219178081</v>
      </c>
      <c r="R42" s="12">
        <f t="shared" si="14"/>
        <v>3786.2828947368421</v>
      </c>
      <c r="S42" s="13">
        <f t="shared" si="15"/>
        <v>1.3250886496100915</v>
      </c>
    </row>
    <row r="43" spans="1:19" x14ac:dyDescent="0.35">
      <c r="A43" s="2" t="s">
        <v>14</v>
      </c>
      <c r="B43" s="1">
        <v>36</v>
      </c>
      <c r="C43" s="1">
        <v>30</v>
      </c>
      <c r="D43" s="1">
        <v>42</v>
      </c>
      <c r="E43" s="1">
        <v>35</v>
      </c>
      <c r="F43" s="1">
        <v>43</v>
      </c>
      <c r="G43" s="1">
        <v>22</v>
      </c>
      <c r="H43" s="1">
        <v>15</v>
      </c>
      <c r="I43" s="1">
        <v>16</v>
      </c>
      <c r="J43" s="1">
        <v>16</v>
      </c>
      <c r="K43" s="1">
        <v>21</v>
      </c>
      <c r="L43" s="1">
        <v>21</v>
      </c>
      <c r="M43" s="1">
        <v>21</v>
      </c>
      <c r="N43" s="1">
        <v>318</v>
      </c>
      <c r="P43" s="1">
        <f t="shared" si="12"/>
        <v>31.8</v>
      </c>
      <c r="Q43" s="12">
        <f t="shared" si="13"/>
        <v>0.87123287671232874</v>
      </c>
      <c r="R43" s="12">
        <f t="shared" si="14"/>
        <v>1.4144736842105263</v>
      </c>
      <c r="S43" s="13">
        <f t="shared" si="15"/>
        <v>1.6235311155246608</v>
      </c>
    </row>
    <row r="44" spans="1:19" x14ac:dyDescent="0.35">
      <c r="A44" s="2" t="s">
        <v>15</v>
      </c>
      <c r="B44" s="1">
        <v>188</v>
      </c>
      <c r="C44" s="1">
        <v>132</v>
      </c>
      <c r="D44" s="1">
        <v>50</v>
      </c>
      <c r="E44" s="1">
        <v>87</v>
      </c>
      <c r="F44" s="1">
        <v>105.00000000000001</v>
      </c>
      <c r="G44" s="1">
        <v>76</v>
      </c>
      <c r="H44" s="1">
        <v>112.99999999999999</v>
      </c>
      <c r="I44" s="1">
        <v>297</v>
      </c>
      <c r="J44" s="1">
        <v>107.99999999999999</v>
      </c>
      <c r="K44" s="1">
        <v>388</v>
      </c>
      <c r="L44" s="1">
        <v>159</v>
      </c>
      <c r="M44" s="1">
        <v>271.99999999999994</v>
      </c>
      <c r="N44" s="1">
        <v>1975</v>
      </c>
      <c r="P44" s="1">
        <f t="shared" si="12"/>
        <v>197.5</v>
      </c>
      <c r="Q44" s="12">
        <f t="shared" si="13"/>
        <v>5.4109589041095889</v>
      </c>
      <c r="R44" s="12">
        <f t="shared" si="14"/>
        <v>12.763157894736842</v>
      </c>
      <c r="S44" s="13">
        <f t="shared" si="15"/>
        <v>2.358760826115923</v>
      </c>
    </row>
    <row r="45" spans="1:19" ht="15.5" x14ac:dyDescent="0.35">
      <c r="A45" s="8" t="s">
        <v>16</v>
      </c>
      <c r="B45" s="9">
        <v>5231366</v>
      </c>
      <c r="C45" s="9">
        <v>5177926</v>
      </c>
      <c r="D45" s="9">
        <v>5161247.0000000009</v>
      </c>
      <c r="E45" s="9">
        <v>5273507.9999999991</v>
      </c>
      <c r="F45" s="9">
        <v>4638791</v>
      </c>
      <c r="G45" s="9">
        <v>4680379.9999999991</v>
      </c>
      <c r="H45" s="9">
        <v>4932927.9999999991</v>
      </c>
      <c r="I45" s="9">
        <v>4287783</v>
      </c>
      <c r="J45" s="9">
        <v>4756777.9999999991</v>
      </c>
      <c r="K45" s="9">
        <v>4677117.9999999991</v>
      </c>
      <c r="L45" s="9">
        <v>4511442.9999999991</v>
      </c>
      <c r="M45" s="9">
        <v>4872481</v>
      </c>
      <c r="N45" s="9">
        <v>58201749</v>
      </c>
      <c r="P45" s="1">
        <f t="shared" si="12"/>
        <v>5820174.9000000004</v>
      </c>
    </row>
    <row r="47" spans="1:19" x14ac:dyDescent="0.35">
      <c r="P47" s="1">
        <f>AVERAGE(P44,P31,P18)</f>
        <v>6601.5333333333328</v>
      </c>
    </row>
  </sheetData>
  <pageMargins left="0.7" right="0.7" top="0.75" bottom="0.75" header="0.3" footer="0.3"/>
  <pageSetup scale="77" fitToHeight="0" orientation="landscape" horizontalDpi="1200" verticalDpi="1200" r:id="rId1"/>
  <headerFooter>
    <oddFooter>&amp;L&amp;F&amp;C&amp;P&amp;R&amp;D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F68B8-ED88-4171-A787-600B4C8DCD7D}">
  <sheetPr>
    <pageSetUpPr fitToPage="1"/>
  </sheetPr>
  <dimension ref="A1:Z43"/>
  <sheetViews>
    <sheetView topLeftCell="A9" workbookViewId="0">
      <selection sqref="A1:XFD1048576"/>
    </sheetView>
  </sheetViews>
  <sheetFormatPr defaultRowHeight="14.5" x14ac:dyDescent="0.35"/>
  <cols>
    <col min="1" max="1" width="30.81640625" customWidth="1"/>
    <col min="2" max="2" width="13.7265625" bestFit="1" customWidth="1"/>
    <col min="3" max="3" width="3.7265625" customWidth="1"/>
    <col min="4" max="11" width="0" hidden="1" customWidth="1"/>
    <col min="12" max="12" width="12.7265625" bestFit="1" customWidth="1"/>
    <col min="13" max="13" width="3.7265625" customWidth="1"/>
    <col min="14" max="14" width="12.453125" bestFit="1" customWidth="1"/>
    <col min="15" max="15" width="3.7265625" customWidth="1"/>
    <col min="16" max="16" width="11.1796875" bestFit="1" customWidth="1"/>
    <col min="17" max="17" width="3.7265625" customWidth="1"/>
    <col min="18" max="18" width="5.81640625" bestFit="1" customWidth="1"/>
    <col min="19" max="19" width="3.7265625" customWidth="1"/>
    <col min="20" max="20" width="8.54296875" bestFit="1" customWidth="1"/>
    <col min="21" max="21" width="3.7265625" customWidth="1"/>
    <col min="22" max="22" width="9.453125" customWidth="1"/>
  </cols>
  <sheetData>
    <row r="1" spans="1:26" x14ac:dyDescent="0.35">
      <c r="V1" s="16" t="s">
        <v>22</v>
      </c>
    </row>
    <row r="2" spans="1:26" x14ac:dyDescent="0.35">
      <c r="V2" s="17"/>
    </row>
    <row r="3" spans="1:26" ht="15.5" x14ac:dyDescent="0.35">
      <c r="A3" s="18" t="s">
        <v>23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/>
    </row>
    <row r="4" spans="1:26" x14ac:dyDescent="0.35">
      <c r="A4" s="19" t="s">
        <v>24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0"/>
    </row>
    <row r="5" spans="1:26" x14ac:dyDescent="0.3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</row>
    <row r="6" spans="1:26" x14ac:dyDescent="0.35">
      <c r="V6" s="17"/>
    </row>
    <row r="7" spans="1:26" x14ac:dyDescent="0.35">
      <c r="V7" s="17"/>
    </row>
    <row r="8" spans="1:26" ht="15.5" x14ac:dyDescent="0.35">
      <c r="A8" s="3"/>
      <c r="B8" s="21" t="s">
        <v>25</v>
      </c>
      <c r="L8" s="22" t="s">
        <v>26</v>
      </c>
      <c r="M8" s="22"/>
      <c r="V8" s="17"/>
    </row>
    <row r="9" spans="1:26" ht="15.5" x14ac:dyDescent="0.35">
      <c r="B9" s="22" t="s">
        <v>27</v>
      </c>
      <c r="J9" s="23"/>
      <c r="K9" t="s">
        <v>28</v>
      </c>
      <c r="L9" s="24" t="s">
        <v>29</v>
      </c>
      <c r="M9" s="24"/>
      <c r="N9" s="24" t="s">
        <v>30</v>
      </c>
      <c r="V9" s="17"/>
    </row>
    <row r="10" spans="1:26" ht="15.5" x14ac:dyDescent="0.35">
      <c r="A10" s="25"/>
      <c r="B10" s="22" t="s">
        <v>32</v>
      </c>
      <c r="C10" s="22"/>
      <c r="D10" s="22"/>
      <c r="E10" s="22"/>
      <c r="F10" s="22"/>
      <c r="G10" s="22"/>
      <c r="H10" s="22"/>
      <c r="I10" s="22"/>
      <c r="J10" s="24" t="s">
        <v>33</v>
      </c>
      <c r="K10" s="22" t="s">
        <v>34</v>
      </c>
      <c r="L10" s="24" t="s">
        <v>35</v>
      </c>
      <c r="M10" s="24"/>
      <c r="N10" s="22" t="s">
        <v>36</v>
      </c>
      <c r="O10" s="22"/>
      <c r="P10" s="26" t="s">
        <v>37</v>
      </c>
      <c r="Q10" s="26"/>
      <c r="R10" s="26"/>
      <c r="S10" s="26"/>
      <c r="T10" s="26"/>
      <c r="U10" s="26"/>
      <c r="V10" s="26"/>
    </row>
    <row r="11" spans="1:26" ht="15.5" x14ac:dyDescent="0.35">
      <c r="A11" s="25" t="s">
        <v>38</v>
      </c>
      <c r="B11" s="27" t="s">
        <v>39</v>
      </c>
      <c r="C11" s="22"/>
      <c r="D11" s="22"/>
      <c r="E11" s="22"/>
      <c r="F11" s="22" t="s">
        <v>40</v>
      </c>
      <c r="G11" s="22" t="s">
        <v>41</v>
      </c>
      <c r="H11" s="22" t="s">
        <v>42</v>
      </c>
      <c r="I11" s="22" t="s">
        <v>43</v>
      </c>
      <c r="J11" s="24" t="s">
        <v>19</v>
      </c>
      <c r="K11" s="22" t="s">
        <v>31</v>
      </c>
      <c r="L11" s="28" t="s">
        <v>44</v>
      </c>
      <c r="M11" s="24"/>
      <c r="N11" s="28" t="s">
        <v>45</v>
      </c>
      <c r="O11" s="22"/>
      <c r="P11" s="28" t="s">
        <v>46</v>
      </c>
      <c r="Q11" s="24"/>
      <c r="R11" s="28" t="s">
        <v>47</v>
      </c>
      <c r="S11" s="24"/>
      <c r="T11" s="29" t="s">
        <v>48</v>
      </c>
      <c r="U11" s="24"/>
      <c r="V11" s="30" t="s">
        <v>21</v>
      </c>
      <c r="X11" t="s">
        <v>20</v>
      </c>
      <c r="Y11">
        <v>2018</v>
      </c>
    </row>
    <row r="12" spans="1:26" ht="15.5" x14ac:dyDescent="0.35">
      <c r="A12" s="31"/>
      <c r="B12" s="32" t="s">
        <v>49</v>
      </c>
      <c r="C12" s="32"/>
      <c r="D12" s="32" t="s">
        <v>51</v>
      </c>
      <c r="E12" s="32"/>
      <c r="F12" s="32"/>
      <c r="G12" s="32"/>
      <c r="H12" s="32"/>
      <c r="I12" s="32"/>
      <c r="J12" s="32"/>
      <c r="K12" s="32"/>
      <c r="L12" s="32" t="s">
        <v>52</v>
      </c>
      <c r="M12" s="32"/>
      <c r="N12" s="32" t="s">
        <v>50</v>
      </c>
      <c r="O12" s="32"/>
      <c r="P12" s="32" t="s">
        <v>53</v>
      </c>
      <c r="Q12" s="32"/>
      <c r="R12" s="32" t="s">
        <v>54</v>
      </c>
      <c r="S12" s="32"/>
      <c r="T12" s="32" t="s">
        <v>55</v>
      </c>
      <c r="U12" s="32"/>
      <c r="V12" s="32" t="s">
        <v>56</v>
      </c>
    </row>
    <row r="13" spans="1:26" ht="15.5" x14ac:dyDescent="0.35">
      <c r="A13" s="33"/>
      <c r="T13" s="17"/>
    </row>
    <row r="14" spans="1:26" x14ac:dyDescent="0.35">
      <c r="A14" s="2" t="str">
        <f>+[1]Sheet1!A73</f>
        <v>General Service-Residential</v>
      </c>
      <c r="B14" s="35">
        <f>+Sheet1!Y8</f>
        <v>1.0977430432101762</v>
      </c>
      <c r="D14" s="2" t="s">
        <v>57</v>
      </c>
      <c r="F14" s="36"/>
      <c r="G14" s="36">
        <f t="shared" ref="G14:G19" si="0">+B49</f>
        <v>0</v>
      </c>
      <c r="H14" s="36">
        <f t="shared" ref="H14:H19" si="1">+B65</f>
        <v>0</v>
      </c>
      <c r="I14" s="36">
        <f t="shared" ref="I14:I19" si="2">+B81</f>
        <v>0</v>
      </c>
      <c r="J14" s="36">
        <f>SUM(F14:I14)/3</f>
        <v>0</v>
      </c>
      <c r="K14" s="36">
        <f>+G14</f>
        <v>0</v>
      </c>
      <c r="L14" s="37">
        <v>1.4</v>
      </c>
      <c r="N14" s="35">
        <v>1.35</v>
      </c>
      <c r="P14" s="38">
        <f>+B14*L14*N14*100</f>
        <v>207.47343516672331</v>
      </c>
      <c r="Q14" s="35"/>
      <c r="R14">
        <v>200</v>
      </c>
      <c r="T14" s="34">
        <f>+R14-P14</f>
        <v>-7.4734351667233057</v>
      </c>
      <c r="V14">
        <v>205</v>
      </c>
      <c r="X14" s="47">
        <v>207.47343516672331</v>
      </c>
      <c r="Y14" s="47">
        <v>206.53686775257677</v>
      </c>
      <c r="Z14" s="49">
        <f>+Y14/X14</f>
        <v>0.99548584418340635</v>
      </c>
    </row>
    <row r="15" spans="1:26" x14ac:dyDescent="0.35">
      <c r="A15" s="2" t="str">
        <f>+[1]Sheet1!A74</f>
        <v>General Service-Commercial</v>
      </c>
      <c r="B15" s="35">
        <f>+Sheet1!Y9</f>
        <v>1.1949945850696584</v>
      </c>
      <c r="D15" s="2" t="s">
        <v>58</v>
      </c>
      <c r="F15" s="36"/>
      <c r="G15" s="36">
        <f t="shared" si="0"/>
        <v>0</v>
      </c>
      <c r="H15" s="36">
        <f t="shared" si="1"/>
        <v>0</v>
      </c>
      <c r="I15" s="36">
        <f t="shared" si="2"/>
        <v>0</v>
      </c>
      <c r="J15" s="36">
        <f t="shared" ref="J15:J23" si="3">SUM(F15:I15)/3</f>
        <v>0</v>
      </c>
      <c r="K15" s="36">
        <f t="shared" ref="K15:K23" si="4">+G15</f>
        <v>0</v>
      </c>
      <c r="L15" s="37">
        <v>1.4</v>
      </c>
      <c r="N15" s="35">
        <v>1.17</v>
      </c>
      <c r="P15" s="38">
        <f t="shared" ref="P15:P22" si="5">+B15*L15*N15*100</f>
        <v>195.74011303441</v>
      </c>
      <c r="Q15" s="35"/>
      <c r="R15">
        <v>180</v>
      </c>
      <c r="T15" s="34">
        <f t="shared" ref="T15:T22" si="6">+R15-P15</f>
        <v>-15.740113034410001</v>
      </c>
      <c r="V15">
        <v>195</v>
      </c>
      <c r="X15" s="47">
        <v>195.74011303441</v>
      </c>
      <c r="Y15" s="47">
        <v>202.52671332966489</v>
      </c>
      <c r="Z15" s="49">
        <f t="shared" ref="Z15:Z22" si="7">+Y15/X15</f>
        <v>1.0346714845007872</v>
      </c>
    </row>
    <row r="16" spans="1:26" x14ac:dyDescent="0.35">
      <c r="A16" s="2" t="str">
        <f>+[1]Sheet1!A75</f>
        <v>General Service-Industrial</v>
      </c>
      <c r="B16" s="35">
        <f>+Sheet1!Y10</f>
        <v>1.273275709324214</v>
      </c>
      <c r="D16" s="2" t="s">
        <v>59</v>
      </c>
      <c r="F16" s="36"/>
      <c r="G16" s="36">
        <f t="shared" si="0"/>
        <v>0</v>
      </c>
      <c r="H16" s="36">
        <f t="shared" si="1"/>
        <v>0</v>
      </c>
      <c r="I16" s="36">
        <f t="shared" si="2"/>
        <v>0</v>
      </c>
      <c r="J16" s="36">
        <f t="shared" si="3"/>
        <v>0</v>
      </c>
      <c r="K16" s="36">
        <f t="shared" si="4"/>
        <v>0</v>
      </c>
      <c r="L16" s="37">
        <v>1.4</v>
      </c>
      <c r="N16" s="35">
        <v>1.17</v>
      </c>
      <c r="P16" s="38">
        <f t="shared" si="5"/>
        <v>208.56256118730622</v>
      </c>
      <c r="Q16" s="35"/>
      <c r="R16">
        <v>160</v>
      </c>
      <c r="T16" s="34">
        <f t="shared" si="6"/>
        <v>-48.562561187306216</v>
      </c>
      <c r="V16">
        <v>210</v>
      </c>
      <c r="X16" s="47">
        <v>208.56256118730622</v>
      </c>
      <c r="Y16" s="47">
        <v>313.34348683496535</v>
      </c>
      <c r="Z16" s="49">
        <f t="shared" si="7"/>
        <v>1.5023956603292634</v>
      </c>
    </row>
    <row r="17" spans="1:26" ht="15.5" x14ac:dyDescent="0.35">
      <c r="A17" s="2" t="str">
        <f>+[1]Sheet1!A76</f>
        <v>General Service-Public Utilities</v>
      </c>
      <c r="B17" s="35">
        <f>+Sheet1!Y11</f>
        <v>1.5923012997867203</v>
      </c>
      <c r="C17" s="39"/>
      <c r="D17" s="40" t="s">
        <v>60</v>
      </c>
      <c r="E17" s="39"/>
      <c r="F17" s="41"/>
      <c r="G17" s="41">
        <f t="shared" si="0"/>
        <v>0</v>
      </c>
      <c r="H17" s="41">
        <f t="shared" si="1"/>
        <v>0</v>
      </c>
      <c r="I17" s="41">
        <f t="shared" si="2"/>
        <v>0</v>
      </c>
      <c r="J17" s="41">
        <f t="shared" si="3"/>
        <v>0</v>
      </c>
      <c r="K17" s="41">
        <f t="shared" si="4"/>
        <v>0</v>
      </c>
      <c r="L17" s="37">
        <v>1.4</v>
      </c>
      <c r="M17" s="39"/>
      <c r="N17" s="35">
        <v>1.26</v>
      </c>
      <c r="O17" s="39"/>
      <c r="P17" s="38">
        <f t="shared" si="5"/>
        <v>280.88194928237749</v>
      </c>
      <c r="Q17" s="42"/>
      <c r="R17">
        <v>160</v>
      </c>
      <c r="S17" s="39"/>
      <c r="T17" s="34">
        <f t="shared" si="6"/>
        <v>-120.88194928237749</v>
      </c>
      <c r="U17" s="39"/>
      <c r="V17">
        <v>280</v>
      </c>
      <c r="X17" s="47">
        <v>280.88194928237749</v>
      </c>
      <c r="Y17" s="47">
        <v>230.20257315897786</v>
      </c>
      <c r="Z17" s="49">
        <f t="shared" si="7"/>
        <v>0.81957054822184239</v>
      </c>
    </row>
    <row r="18" spans="1:26" x14ac:dyDescent="0.35">
      <c r="A18" s="2" t="str">
        <f>+[1]Sheet1!A77</f>
        <v>P.H.A</v>
      </c>
      <c r="B18" s="35">
        <f>+Sheet1!Y12</f>
        <v>1.1272295933039194</v>
      </c>
      <c r="D18" s="2" t="s">
        <v>61</v>
      </c>
      <c r="F18" s="36"/>
      <c r="G18" s="36">
        <f t="shared" si="0"/>
        <v>0</v>
      </c>
      <c r="H18" s="36">
        <f t="shared" si="1"/>
        <v>0</v>
      </c>
      <c r="I18" s="36">
        <f t="shared" si="2"/>
        <v>0</v>
      </c>
      <c r="J18" s="36">
        <f t="shared" si="3"/>
        <v>0</v>
      </c>
      <c r="K18" s="36">
        <f t="shared" si="4"/>
        <v>0</v>
      </c>
      <c r="L18" s="37">
        <v>1.4</v>
      </c>
      <c r="N18" s="35">
        <v>1.35</v>
      </c>
      <c r="P18" s="38">
        <f t="shared" si="5"/>
        <v>213.04639313444076</v>
      </c>
      <c r="Q18" s="35"/>
      <c r="R18">
        <v>190</v>
      </c>
      <c r="T18" s="34">
        <f t="shared" si="6"/>
        <v>-23.046393134440763</v>
      </c>
      <c r="V18">
        <v>215</v>
      </c>
      <c r="X18" s="47">
        <v>213.04639313444076</v>
      </c>
      <c r="Y18" s="47">
        <v>220.05651277244249</v>
      </c>
      <c r="Z18" s="49">
        <f t="shared" si="7"/>
        <v>1.0329041930016531</v>
      </c>
    </row>
    <row r="19" spans="1:26" x14ac:dyDescent="0.35">
      <c r="A19" s="2" t="str">
        <f>+[1]Sheet1!A78</f>
        <v>Charity and Schools</v>
      </c>
      <c r="B19" s="35">
        <f>+Sheet1!Y13</f>
        <v>1.192575940902878</v>
      </c>
      <c r="D19" s="2" t="s">
        <v>62</v>
      </c>
      <c r="F19" s="36"/>
      <c r="G19" s="36">
        <f t="shared" si="0"/>
        <v>0</v>
      </c>
      <c r="H19" s="36">
        <f t="shared" si="1"/>
        <v>0</v>
      </c>
      <c r="I19" s="36">
        <f t="shared" si="2"/>
        <v>0</v>
      </c>
      <c r="J19" s="36">
        <f t="shared" si="3"/>
        <v>0</v>
      </c>
      <c r="K19" s="36">
        <f t="shared" si="4"/>
        <v>0</v>
      </c>
      <c r="L19" s="37">
        <v>1.4</v>
      </c>
      <c r="N19" s="35">
        <v>1.17</v>
      </c>
      <c r="P19" s="38">
        <f t="shared" si="5"/>
        <v>195.34393911989142</v>
      </c>
      <c r="Q19" s="35"/>
      <c r="R19">
        <v>180</v>
      </c>
      <c r="T19" s="34">
        <f t="shared" si="6"/>
        <v>-15.343939119891417</v>
      </c>
      <c r="V19">
        <v>195</v>
      </c>
      <c r="X19" s="47">
        <v>195.34393911989142</v>
      </c>
      <c r="Y19" s="47">
        <v>179.63472716229973</v>
      </c>
      <c r="Z19" s="49">
        <f t="shared" si="7"/>
        <v>0.91958177956086862</v>
      </c>
    </row>
    <row r="20" spans="1:26" x14ac:dyDescent="0.35">
      <c r="A20" s="2" t="str">
        <f>+[1]Sheet1!A79</f>
        <v>Senior Citizens Discount</v>
      </c>
      <c r="B20" s="35">
        <f>+Sheet1!Y14</f>
        <v>1.1063638733095109</v>
      </c>
      <c r="D20" s="2" t="s">
        <v>63</v>
      </c>
      <c r="F20" s="36"/>
      <c r="G20" s="36">
        <f>+B56</f>
        <v>0</v>
      </c>
      <c r="H20" s="36">
        <f>+B72</f>
        <v>0</v>
      </c>
      <c r="I20" s="36">
        <f>+B88</f>
        <v>0</v>
      </c>
      <c r="J20" s="36">
        <f t="shared" si="3"/>
        <v>0</v>
      </c>
      <c r="K20" s="36">
        <f t="shared" si="4"/>
        <v>0</v>
      </c>
      <c r="L20" s="37">
        <v>1.4</v>
      </c>
      <c r="N20" s="35">
        <v>1.35</v>
      </c>
      <c r="P20" s="38">
        <f t="shared" si="5"/>
        <v>209.10277205549755</v>
      </c>
      <c r="Q20" s="35"/>
      <c r="R20">
        <v>200</v>
      </c>
      <c r="T20" s="34">
        <f t="shared" si="6"/>
        <v>-9.1027720554975531</v>
      </c>
      <c r="V20">
        <v>210</v>
      </c>
      <c r="X20" s="47">
        <v>209.10277205549755</v>
      </c>
      <c r="Y20" s="47">
        <v>206.61197111519539</v>
      </c>
      <c r="Z20" s="49">
        <f t="shared" si="7"/>
        <v>0.9880881495935353</v>
      </c>
    </row>
    <row r="21" spans="1:26" x14ac:dyDescent="0.35">
      <c r="A21" s="2" t="str">
        <f>+[1]Sheet1!A80</f>
        <v>Hand Bill</v>
      </c>
      <c r="B21" s="35">
        <f>+Sheet1!Y15</f>
        <v>1.0712883362222942</v>
      </c>
      <c r="D21" s="2" t="s">
        <v>64</v>
      </c>
      <c r="F21" s="36"/>
      <c r="G21" s="36">
        <f>+B57</f>
        <v>0</v>
      </c>
      <c r="H21" s="36">
        <f>+B73</f>
        <v>0</v>
      </c>
      <c r="I21" s="36">
        <f>+B89</f>
        <v>0</v>
      </c>
      <c r="J21" s="36">
        <f t="shared" si="3"/>
        <v>0</v>
      </c>
      <c r="K21" s="36">
        <f t="shared" si="4"/>
        <v>0</v>
      </c>
      <c r="L21" s="37">
        <v>1.4</v>
      </c>
      <c r="N21" s="35">
        <v>1.17</v>
      </c>
      <c r="P21" s="38">
        <f t="shared" si="5"/>
        <v>175.47702947321179</v>
      </c>
      <c r="Q21" s="35"/>
      <c r="R21">
        <v>180</v>
      </c>
      <c r="T21" s="34">
        <f t="shared" si="6"/>
        <v>4.5229705267882139</v>
      </c>
      <c r="V21">
        <v>175</v>
      </c>
      <c r="X21" s="47">
        <v>175.47702947321179</v>
      </c>
      <c r="Y21" s="47">
        <v>192.49551780154945</v>
      </c>
      <c r="Z21" s="49">
        <f t="shared" si="7"/>
        <v>1.0969841373507847</v>
      </c>
    </row>
    <row r="22" spans="1:26" ht="15.5" x14ac:dyDescent="0.35">
      <c r="A22" s="2" t="str">
        <f>+[1]Sheet1!A81</f>
        <v>Hospital/University</v>
      </c>
      <c r="B22" s="35">
        <f>+Sheet1!Y16</f>
        <v>1.3534303652527464</v>
      </c>
      <c r="C22" s="39"/>
      <c r="D22" s="40" t="s">
        <v>65</v>
      </c>
      <c r="E22" s="39"/>
      <c r="F22" s="41"/>
      <c r="G22" s="41">
        <f>+B58</f>
        <v>0</v>
      </c>
      <c r="H22" s="41">
        <f>+B74</f>
        <v>0</v>
      </c>
      <c r="I22" s="41">
        <f>+B90</f>
        <v>0</v>
      </c>
      <c r="J22" s="41">
        <f t="shared" si="3"/>
        <v>0</v>
      </c>
      <c r="K22" s="41">
        <f t="shared" si="4"/>
        <v>0</v>
      </c>
      <c r="L22" s="37">
        <v>1.4</v>
      </c>
      <c r="M22" s="39"/>
      <c r="N22" s="35">
        <v>1.17</v>
      </c>
      <c r="O22" s="39"/>
      <c r="P22" s="38">
        <f t="shared" si="5"/>
        <v>221.69189382839983</v>
      </c>
      <c r="Q22" s="42"/>
      <c r="R22">
        <v>180</v>
      </c>
      <c r="S22" s="39"/>
      <c r="T22" s="34">
        <f t="shared" si="6"/>
        <v>-41.691893828399827</v>
      </c>
      <c r="U22" s="39"/>
      <c r="V22">
        <v>220</v>
      </c>
      <c r="X22" s="47">
        <v>221.69189382839983</v>
      </c>
      <c r="Y22" s="47">
        <v>203.51313125166882</v>
      </c>
      <c r="Z22" s="49">
        <f t="shared" si="7"/>
        <v>0.917999876933695</v>
      </c>
    </row>
    <row r="23" spans="1:26" x14ac:dyDescent="0.35">
      <c r="A23" s="2"/>
      <c r="B23" s="35"/>
      <c r="D23" s="2" t="s">
        <v>66</v>
      </c>
      <c r="F23" s="36"/>
      <c r="G23" s="36">
        <f>+B59</f>
        <v>0</v>
      </c>
      <c r="H23" s="36">
        <f>+B75</f>
        <v>0</v>
      </c>
      <c r="I23" s="36">
        <f>+B91</f>
        <v>0</v>
      </c>
      <c r="J23" s="36">
        <f t="shared" si="3"/>
        <v>0</v>
      </c>
      <c r="K23" s="36">
        <f t="shared" si="4"/>
        <v>0</v>
      </c>
      <c r="L23" s="37"/>
      <c r="P23" s="38"/>
      <c r="Q23" s="35"/>
      <c r="T23" s="34"/>
    </row>
    <row r="24" spans="1:26" ht="15.5" x14ac:dyDescent="0.35">
      <c r="A24" s="43"/>
      <c r="B24" s="41"/>
      <c r="C24" s="3"/>
      <c r="D24" s="3"/>
      <c r="E24" s="3"/>
      <c r="F24" s="3"/>
      <c r="G24" s="44">
        <f>SUM(G14:G23)</f>
        <v>0</v>
      </c>
      <c r="H24" s="44">
        <f>SUM(H14:H23)</f>
        <v>0</v>
      </c>
      <c r="I24" s="44">
        <f>SUM(I14:I23)</f>
        <v>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45"/>
    </row>
    <row r="25" spans="1:26" ht="15.5" x14ac:dyDescent="0.35">
      <c r="A25" s="43"/>
      <c r="B25" s="21" t="s">
        <v>25</v>
      </c>
      <c r="L25" s="22"/>
      <c r="M25" s="3"/>
      <c r="N25" s="3"/>
      <c r="O25" s="3"/>
      <c r="P25" s="3"/>
      <c r="Q25" s="3"/>
      <c r="R25" s="3"/>
      <c r="S25" s="3"/>
      <c r="T25" s="3"/>
      <c r="U25" s="3"/>
      <c r="V25" s="45"/>
    </row>
    <row r="26" spans="1:26" ht="15.5" x14ac:dyDescent="0.35">
      <c r="B26" s="22" t="s">
        <v>27</v>
      </c>
      <c r="J26" s="23"/>
      <c r="K26" t="s">
        <v>28</v>
      </c>
      <c r="L26" s="24" t="s">
        <v>31</v>
      </c>
      <c r="N26" s="46" t="s">
        <v>67</v>
      </c>
      <c r="V26" s="17"/>
    </row>
    <row r="27" spans="1:26" ht="15.5" x14ac:dyDescent="0.35">
      <c r="A27" s="25"/>
      <c r="B27" s="22" t="s">
        <v>32</v>
      </c>
      <c r="C27" s="22"/>
      <c r="D27" s="22"/>
      <c r="E27" s="22"/>
      <c r="F27" s="22"/>
      <c r="G27" s="22"/>
      <c r="H27" s="22"/>
      <c r="I27" s="22"/>
      <c r="J27" s="24" t="s">
        <v>33</v>
      </c>
      <c r="K27" s="22" t="s">
        <v>34</v>
      </c>
      <c r="L27" s="24" t="s">
        <v>68</v>
      </c>
      <c r="N27" s="24" t="s">
        <v>69</v>
      </c>
      <c r="O27" s="24"/>
      <c r="P27" s="26" t="s">
        <v>70</v>
      </c>
      <c r="Q27" s="26"/>
      <c r="R27" s="26"/>
      <c r="S27" s="26"/>
      <c r="T27" s="26"/>
      <c r="U27" s="26"/>
      <c r="V27" s="26"/>
    </row>
    <row r="28" spans="1:26" ht="15.5" x14ac:dyDescent="0.35">
      <c r="A28" s="25" t="s">
        <v>38</v>
      </c>
      <c r="B28" s="27" t="s">
        <v>39</v>
      </c>
      <c r="C28" s="22"/>
      <c r="D28" s="22"/>
      <c r="E28" s="22"/>
      <c r="F28" s="22" t="s">
        <v>40</v>
      </c>
      <c r="G28" s="22" t="s">
        <v>41</v>
      </c>
      <c r="H28" s="22" t="s">
        <v>42</v>
      </c>
      <c r="I28" s="22" t="s">
        <v>43</v>
      </c>
      <c r="J28" s="24" t="s">
        <v>19</v>
      </c>
      <c r="K28" s="22" t="s">
        <v>31</v>
      </c>
      <c r="L28" s="28" t="s">
        <v>19</v>
      </c>
      <c r="N28" s="28" t="s">
        <v>71</v>
      </c>
      <c r="O28" s="24"/>
      <c r="P28" s="28" t="s">
        <v>46</v>
      </c>
      <c r="Q28" s="24"/>
      <c r="R28" s="28" t="s">
        <v>47</v>
      </c>
      <c r="S28" s="24"/>
      <c r="T28" s="29" t="s">
        <v>48</v>
      </c>
      <c r="U28" s="24"/>
      <c r="V28" s="30" t="s">
        <v>21</v>
      </c>
    </row>
    <row r="29" spans="1:26" ht="15.5" x14ac:dyDescent="0.35">
      <c r="A29" s="31"/>
      <c r="B29" s="32" t="s">
        <v>49</v>
      </c>
      <c r="C29" s="32"/>
      <c r="D29" s="32" t="s">
        <v>51</v>
      </c>
      <c r="E29" s="32"/>
      <c r="F29" s="32"/>
      <c r="G29" s="32"/>
      <c r="H29" s="32"/>
      <c r="I29" s="32"/>
      <c r="J29" s="32"/>
      <c r="K29" s="32"/>
      <c r="L29" s="32" t="s">
        <v>52</v>
      </c>
      <c r="M29" s="32"/>
      <c r="N29" s="32" t="s">
        <v>50</v>
      </c>
      <c r="O29" s="32"/>
      <c r="P29" s="32" t="s">
        <v>53</v>
      </c>
      <c r="Q29" s="32"/>
      <c r="R29" s="32" t="s">
        <v>54</v>
      </c>
      <c r="S29" s="32"/>
      <c r="T29" s="32" t="s">
        <v>55</v>
      </c>
      <c r="U29" s="32"/>
      <c r="V29" s="32" t="s">
        <v>56</v>
      </c>
    </row>
    <row r="30" spans="1:26" ht="15.5" x14ac:dyDescent="0.35">
      <c r="A30" s="43"/>
    </row>
    <row r="31" spans="1:26" x14ac:dyDescent="0.35">
      <c r="A31" s="2" t="str">
        <f>+A14</f>
        <v>General Service-Residential</v>
      </c>
      <c r="B31" s="35">
        <f>+B14</f>
        <v>1.0977430432101762</v>
      </c>
      <c r="D31" s="2" t="s">
        <v>57</v>
      </c>
      <c r="F31" s="36"/>
      <c r="G31" s="36">
        <f t="shared" ref="G31:G36" si="8">+B66</f>
        <v>0</v>
      </c>
      <c r="H31" s="36">
        <f t="shared" ref="H31:H36" si="9">+B82</f>
        <v>0</v>
      </c>
      <c r="I31" s="36">
        <f t="shared" ref="I31:I36" si="10">+B98</f>
        <v>0</v>
      </c>
      <c r="J31" s="36">
        <f>SUM(F31:I31)/3</f>
        <v>0</v>
      </c>
      <c r="K31" s="36">
        <f>+G31</f>
        <v>0</v>
      </c>
      <c r="L31" s="37">
        <f>+V14/100</f>
        <v>2.0499999999999998</v>
      </c>
      <c r="N31">
        <v>1.66</v>
      </c>
      <c r="P31" s="38">
        <f>+N31*L31*100</f>
        <v>340.29999999999995</v>
      </c>
      <c r="Q31" s="35"/>
      <c r="R31" s="47">
        <v>360</v>
      </c>
      <c r="T31" s="38">
        <f>+R31-P31</f>
        <v>19.700000000000045</v>
      </c>
      <c r="V31">
        <v>340</v>
      </c>
      <c r="X31" s="47">
        <v>340.29999999999995</v>
      </c>
      <c r="Y31" s="47">
        <v>340.29999999999995</v>
      </c>
    </row>
    <row r="32" spans="1:26" x14ac:dyDescent="0.35">
      <c r="A32" s="2" t="str">
        <f t="shared" ref="A32:B39" si="11">+A15</f>
        <v>General Service-Commercial</v>
      </c>
      <c r="B32" s="35">
        <f t="shared" si="11"/>
        <v>1.1949945850696584</v>
      </c>
      <c r="D32" s="2" t="s">
        <v>58</v>
      </c>
      <c r="F32" s="36"/>
      <c r="G32" s="36">
        <f t="shared" si="8"/>
        <v>0</v>
      </c>
      <c r="H32" s="36">
        <f t="shared" si="9"/>
        <v>0</v>
      </c>
      <c r="I32" s="36">
        <f t="shared" si="10"/>
        <v>0</v>
      </c>
      <c r="J32" s="36">
        <f t="shared" ref="J32:J37" si="12">SUM(F32:I32)/3</f>
        <v>0</v>
      </c>
      <c r="K32" s="36">
        <f t="shared" ref="K32:K39" si="13">+G32</f>
        <v>0</v>
      </c>
      <c r="L32" s="37">
        <f t="shared" ref="L32:L39" si="14">+V15/100</f>
        <v>1.95</v>
      </c>
      <c r="N32">
        <v>1.66</v>
      </c>
      <c r="P32" s="38">
        <f t="shared" ref="P32:P39" si="15">+N32*L32*100</f>
        <v>323.7</v>
      </c>
      <c r="Q32" s="35"/>
      <c r="R32" s="47">
        <v>265</v>
      </c>
      <c r="T32" s="38">
        <f t="shared" ref="T32:T39" si="16">+R32-P32</f>
        <v>-58.699999999999989</v>
      </c>
      <c r="V32">
        <v>325</v>
      </c>
      <c r="X32" s="47">
        <v>323.7</v>
      </c>
      <c r="Y32" s="47">
        <v>323.7</v>
      </c>
    </row>
    <row r="33" spans="1:25" x14ac:dyDescent="0.35">
      <c r="A33" s="2" t="str">
        <f t="shared" si="11"/>
        <v>General Service-Industrial</v>
      </c>
      <c r="B33" s="35">
        <f t="shared" si="11"/>
        <v>1.273275709324214</v>
      </c>
      <c r="D33" s="2" t="s">
        <v>59</v>
      </c>
      <c r="F33" s="36"/>
      <c r="G33" s="36">
        <f t="shared" si="8"/>
        <v>0</v>
      </c>
      <c r="H33" s="36">
        <f t="shared" si="9"/>
        <v>0</v>
      </c>
      <c r="I33" s="36">
        <f t="shared" si="10"/>
        <v>0</v>
      </c>
      <c r="J33" s="36">
        <f t="shared" si="12"/>
        <v>0</v>
      </c>
      <c r="K33" s="36">
        <f t="shared" si="13"/>
        <v>0</v>
      </c>
      <c r="L33" s="37">
        <f t="shared" si="14"/>
        <v>2.1</v>
      </c>
      <c r="N33">
        <v>1.33</v>
      </c>
      <c r="P33" s="38">
        <f t="shared" si="15"/>
        <v>279.3</v>
      </c>
      <c r="Q33" s="35"/>
      <c r="R33" s="47">
        <v>200</v>
      </c>
      <c r="T33" s="38">
        <f t="shared" si="16"/>
        <v>-79.300000000000011</v>
      </c>
      <c r="V33">
        <v>280</v>
      </c>
      <c r="X33" s="47">
        <v>279.3</v>
      </c>
      <c r="Y33" s="47">
        <v>279.3</v>
      </c>
    </row>
    <row r="34" spans="1:25" ht="15.5" x14ac:dyDescent="0.35">
      <c r="A34" s="2" t="str">
        <f t="shared" si="11"/>
        <v>General Service-Public Utilities</v>
      </c>
      <c r="B34" s="35">
        <f t="shared" si="11"/>
        <v>1.5923012997867203</v>
      </c>
      <c r="C34" s="39"/>
      <c r="D34" s="40" t="s">
        <v>60</v>
      </c>
      <c r="E34" s="39"/>
      <c r="F34" s="41"/>
      <c r="G34" s="41">
        <f t="shared" si="8"/>
        <v>0</v>
      </c>
      <c r="H34" s="41">
        <f t="shared" si="9"/>
        <v>0</v>
      </c>
      <c r="I34" s="41">
        <f t="shared" si="10"/>
        <v>0</v>
      </c>
      <c r="J34" s="41">
        <f t="shared" si="12"/>
        <v>0</v>
      </c>
      <c r="K34" s="41">
        <f t="shared" si="13"/>
        <v>0</v>
      </c>
      <c r="L34" s="37">
        <f t="shared" si="14"/>
        <v>2.8</v>
      </c>
      <c r="N34">
        <v>1.66</v>
      </c>
      <c r="O34" s="39"/>
      <c r="P34" s="38">
        <f t="shared" si="15"/>
        <v>464.79999999999995</v>
      </c>
      <c r="Q34" s="42"/>
      <c r="R34" s="47">
        <v>200</v>
      </c>
      <c r="S34" s="39"/>
      <c r="T34" s="38">
        <f t="shared" si="16"/>
        <v>-264.79999999999995</v>
      </c>
      <c r="U34" s="39"/>
      <c r="V34">
        <v>465</v>
      </c>
      <c r="X34" s="47">
        <v>464.79999999999995</v>
      </c>
      <c r="Y34" s="47">
        <v>464.79999999999995</v>
      </c>
    </row>
    <row r="35" spans="1:25" x14ac:dyDescent="0.35">
      <c r="A35" s="2" t="str">
        <f t="shared" si="11"/>
        <v>P.H.A</v>
      </c>
      <c r="B35" s="35">
        <f t="shared" si="11"/>
        <v>1.1272295933039194</v>
      </c>
      <c r="D35" s="2" t="s">
        <v>61</v>
      </c>
      <c r="F35" s="36"/>
      <c r="G35" s="36">
        <f t="shared" si="8"/>
        <v>0</v>
      </c>
      <c r="H35" s="36">
        <f t="shared" si="9"/>
        <v>0</v>
      </c>
      <c r="I35" s="36">
        <f t="shared" si="10"/>
        <v>0</v>
      </c>
      <c r="J35" s="36">
        <f t="shared" si="12"/>
        <v>0</v>
      </c>
      <c r="K35" s="36">
        <f t="shared" si="13"/>
        <v>0</v>
      </c>
      <c r="L35" s="37">
        <f t="shared" si="14"/>
        <v>2.15</v>
      </c>
      <c r="N35">
        <v>1.66</v>
      </c>
      <c r="P35" s="38">
        <f t="shared" si="15"/>
        <v>356.9</v>
      </c>
      <c r="Q35" s="35"/>
      <c r="R35" s="47">
        <v>313</v>
      </c>
      <c r="T35" s="38">
        <f t="shared" si="16"/>
        <v>-43.899999999999977</v>
      </c>
      <c r="V35">
        <v>355</v>
      </c>
      <c r="X35" s="47">
        <v>356.9</v>
      </c>
      <c r="Y35" s="47">
        <v>356.9</v>
      </c>
    </row>
    <row r="36" spans="1:25" x14ac:dyDescent="0.35">
      <c r="A36" s="2" t="str">
        <f t="shared" si="11"/>
        <v>Charity and Schools</v>
      </c>
      <c r="B36" s="35">
        <f t="shared" si="11"/>
        <v>1.192575940902878</v>
      </c>
      <c r="D36" s="2" t="s">
        <v>62</v>
      </c>
      <c r="F36" s="36"/>
      <c r="G36" s="36">
        <f t="shared" si="8"/>
        <v>0</v>
      </c>
      <c r="H36" s="36">
        <f t="shared" si="9"/>
        <v>0</v>
      </c>
      <c r="I36" s="36">
        <f t="shared" si="10"/>
        <v>0</v>
      </c>
      <c r="J36" s="36">
        <f t="shared" si="12"/>
        <v>0</v>
      </c>
      <c r="K36" s="36">
        <f t="shared" si="13"/>
        <v>0</v>
      </c>
      <c r="L36" s="37">
        <f t="shared" si="14"/>
        <v>1.95</v>
      </c>
      <c r="N36">
        <v>1.66</v>
      </c>
      <c r="P36" s="38">
        <f t="shared" si="15"/>
        <v>323.7</v>
      </c>
      <c r="Q36" s="35"/>
      <c r="R36" s="47">
        <v>270</v>
      </c>
      <c r="T36" s="38">
        <f t="shared" si="16"/>
        <v>-53.699999999999989</v>
      </c>
      <c r="V36">
        <v>325</v>
      </c>
      <c r="X36" s="47">
        <v>323.7</v>
      </c>
      <c r="Y36" s="47">
        <v>323.7</v>
      </c>
    </row>
    <row r="37" spans="1:25" x14ac:dyDescent="0.35">
      <c r="A37" s="2" t="str">
        <f t="shared" si="11"/>
        <v>Senior Citizens Discount</v>
      </c>
      <c r="B37" s="35">
        <f t="shared" si="11"/>
        <v>1.1063638733095109</v>
      </c>
      <c r="D37" s="2" t="s">
        <v>63</v>
      </c>
      <c r="F37" s="36"/>
      <c r="G37" s="36">
        <f>+B73</f>
        <v>0</v>
      </c>
      <c r="H37" s="36">
        <f>+B89</f>
        <v>0</v>
      </c>
      <c r="I37" s="36">
        <f>+B105</f>
        <v>0</v>
      </c>
      <c r="J37" s="36">
        <f t="shared" si="12"/>
        <v>0</v>
      </c>
      <c r="K37" s="36">
        <f t="shared" si="13"/>
        <v>0</v>
      </c>
      <c r="L37" s="37">
        <f t="shared" si="14"/>
        <v>2.1</v>
      </c>
      <c r="N37">
        <v>1.66</v>
      </c>
      <c r="P37" s="38">
        <f t="shared" si="15"/>
        <v>348.59999999999997</v>
      </c>
      <c r="Q37" s="35"/>
      <c r="R37" s="47">
        <v>360</v>
      </c>
      <c r="T37" s="38">
        <f t="shared" si="16"/>
        <v>11.400000000000034</v>
      </c>
      <c r="V37">
        <v>350</v>
      </c>
      <c r="X37" s="47">
        <v>348.59999999999997</v>
      </c>
      <c r="Y37" s="47">
        <v>348.59999999999997</v>
      </c>
    </row>
    <row r="38" spans="1:25" x14ac:dyDescent="0.35">
      <c r="A38" s="2" t="str">
        <f t="shared" si="11"/>
        <v>Hand Bill</v>
      </c>
      <c r="B38" s="35">
        <f t="shared" si="11"/>
        <v>1.0712883362222942</v>
      </c>
      <c r="D38" s="2" t="s">
        <v>63</v>
      </c>
      <c r="F38" s="36"/>
      <c r="G38" s="36">
        <f t="shared" ref="G38:G39" si="17">+B74</f>
        <v>0</v>
      </c>
      <c r="H38" s="36">
        <f t="shared" ref="H38:H39" si="18">+B90</f>
        <v>0</v>
      </c>
      <c r="I38" s="36">
        <f t="shared" ref="I38:I39" si="19">+B106</f>
        <v>0</v>
      </c>
      <c r="J38" s="36">
        <f t="shared" ref="J38:J39" si="20">SUM(F38:I38)/3</f>
        <v>0</v>
      </c>
      <c r="K38" s="36">
        <f t="shared" si="13"/>
        <v>0</v>
      </c>
      <c r="L38" s="37">
        <f t="shared" si="14"/>
        <v>1.75</v>
      </c>
      <c r="N38">
        <v>1.66</v>
      </c>
      <c r="P38" s="38">
        <f t="shared" si="15"/>
        <v>290.5</v>
      </c>
      <c r="Q38" s="35"/>
      <c r="R38" s="47">
        <v>270</v>
      </c>
      <c r="T38" s="38">
        <f t="shared" si="16"/>
        <v>-20.5</v>
      </c>
      <c r="V38">
        <v>290</v>
      </c>
      <c r="X38" s="47">
        <v>290.5</v>
      </c>
      <c r="Y38" s="47">
        <v>290.5</v>
      </c>
    </row>
    <row r="39" spans="1:25" x14ac:dyDescent="0.35">
      <c r="A39" s="2" t="str">
        <f t="shared" si="11"/>
        <v>Hospital/University</v>
      </c>
      <c r="B39" s="35">
        <f t="shared" si="11"/>
        <v>1.3534303652527464</v>
      </c>
      <c r="D39" s="2" t="s">
        <v>63</v>
      </c>
      <c r="F39" s="36"/>
      <c r="G39" s="36">
        <f t="shared" si="17"/>
        <v>0</v>
      </c>
      <c r="H39" s="36">
        <f t="shared" si="18"/>
        <v>0</v>
      </c>
      <c r="I39" s="36">
        <f t="shared" si="19"/>
        <v>0</v>
      </c>
      <c r="J39" s="36">
        <f t="shared" si="20"/>
        <v>0</v>
      </c>
      <c r="K39" s="36">
        <f t="shared" si="13"/>
        <v>0</v>
      </c>
      <c r="L39" s="37">
        <f t="shared" si="14"/>
        <v>2.2000000000000002</v>
      </c>
      <c r="N39">
        <v>1.66</v>
      </c>
      <c r="P39" s="38">
        <f t="shared" si="15"/>
        <v>365.2</v>
      </c>
      <c r="Q39" s="35"/>
      <c r="R39" s="47">
        <v>233</v>
      </c>
      <c r="T39" s="38">
        <f t="shared" si="16"/>
        <v>-132.19999999999999</v>
      </c>
      <c r="V39">
        <v>365</v>
      </c>
      <c r="X39" s="47">
        <v>365.2</v>
      </c>
      <c r="Y39" s="47">
        <v>365.2</v>
      </c>
    </row>
    <row r="40" spans="1:25" x14ac:dyDescent="0.35">
      <c r="A40" s="2"/>
    </row>
    <row r="41" spans="1:25" x14ac:dyDescent="0.35">
      <c r="A41" s="2"/>
    </row>
    <row r="42" spans="1:25" ht="15.5" x14ac:dyDescent="0.35">
      <c r="A42" s="43"/>
    </row>
    <row r="43" spans="1:25" ht="15.5" x14ac:dyDescent="0.35">
      <c r="A43" s="43" t="s">
        <v>72</v>
      </c>
    </row>
  </sheetData>
  <printOptions horizontalCentered="1" verticalCentered="1"/>
  <pageMargins left="0.7" right="0.7" top="0.75" bottom="0.75" header="0.3" footer="0.3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6D2B8-BD48-4482-A60D-0AEAD7FF3469}">
  <sheetPr>
    <pageSetUpPr fitToPage="1"/>
  </sheetPr>
  <dimension ref="A1:Z42"/>
  <sheetViews>
    <sheetView tabSelected="1" topLeftCell="A9" workbookViewId="0">
      <selection activeCell="V38" sqref="V38"/>
    </sheetView>
  </sheetViews>
  <sheetFormatPr defaultRowHeight="14.5" x14ac:dyDescent="0.35"/>
  <cols>
    <col min="1" max="1" width="30.81640625" customWidth="1"/>
    <col min="2" max="2" width="13.7265625" bestFit="1" customWidth="1"/>
    <col min="3" max="3" width="3.7265625" customWidth="1"/>
    <col min="4" max="11" width="0" hidden="1" customWidth="1"/>
    <col min="12" max="12" width="12.7265625" bestFit="1" customWidth="1"/>
    <col min="13" max="13" width="3.7265625" customWidth="1"/>
    <col min="14" max="14" width="12.453125" bestFit="1" customWidth="1"/>
    <col min="15" max="15" width="3.7265625" customWidth="1"/>
    <col min="16" max="16" width="11.1796875" bestFit="1" customWidth="1"/>
    <col min="17" max="17" width="3.7265625" customWidth="1"/>
    <col min="18" max="18" width="5.81640625" bestFit="1" customWidth="1"/>
    <col min="19" max="19" width="3.7265625" customWidth="1"/>
    <col min="20" max="20" width="8.54296875" bestFit="1" customWidth="1"/>
    <col min="21" max="21" width="3.7265625" customWidth="1"/>
    <col min="22" max="22" width="9.453125" customWidth="1"/>
  </cols>
  <sheetData>
    <row r="1" spans="1:26" x14ac:dyDescent="0.35">
      <c r="V1" s="16" t="s">
        <v>22</v>
      </c>
    </row>
    <row r="2" spans="1:26" x14ac:dyDescent="0.35">
      <c r="V2" s="17"/>
    </row>
    <row r="3" spans="1:26" ht="15.5" x14ac:dyDescent="0.35">
      <c r="A3" s="18" t="s">
        <v>23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/>
    </row>
    <row r="4" spans="1:26" x14ac:dyDescent="0.35">
      <c r="A4" s="19" t="s">
        <v>24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0"/>
    </row>
    <row r="5" spans="1:26" x14ac:dyDescent="0.3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</row>
    <row r="6" spans="1:26" x14ac:dyDescent="0.35">
      <c r="V6" s="17"/>
    </row>
    <row r="7" spans="1:26" x14ac:dyDescent="0.35">
      <c r="V7" s="17"/>
    </row>
    <row r="8" spans="1:26" ht="15.5" x14ac:dyDescent="0.35">
      <c r="A8" s="3"/>
      <c r="B8" s="21" t="s">
        <v>25</v>
      </c>
      <c r="L8" s="22" t="s">
        <v>26</v>
      </c>
      <c r="M8" s="22"/>
      <c r="V8" s="17"/>
    </row>
    <row r="9" spans="1:26" ht="15.5" x14ac:dyDescent="0.35">
      <c r="B9" s="22" t="s">
        <v>27</v>
      </c>
      <c r="J9" s="23"/>
      <c r="K9" t="s">
        <v>28</v>
      </c>
      <c r="L9" s="24" t="s">
        <v>29</v>
      </c>
      <c r="M9" s="24"/>
      <c r="N9" s="24" t="s">
        <v>30</v>
      </c>
      <c r="V9" s="17"/>
    </row>
    <row r="10" spans="1:26" ht="15.5" x14ac:dyDescent="0.35">
      <c r="A10" s="25"/>
      <c r="B10" s="22" t="s">
        <v>32</v>
      </c>
      <c r="C10" s="22"/>
      <c r="D10" s="22"/>
      <c r="E10" s="22"/>
      <c r="F10" s="22"/>
      <c r="G10" s="22"/>
      <c r="H10" s="22"/>
      <c r="I10" s="22"/>
      <c r="J10" s="24" t="s">
        <v>33</v>
      </c>
      <c r="K10" s="22" t="s">
        <v>34</v>
      </c>
      <c r="L10" s="24" t="s">
        <v>35</v>
      </c>
      <c r="M10" s="24"/>
      <c r="N10" s="22" t="s">
        <v>36</v>
      </c>
      <c r="O10" s="22"/>
      <c r="P10" s="26" t="s">
        <v>37</v>
      </c>
      <c r="Q10" s="26"/>
      <c r="R10" s="26"/>
      <c r="S10" s="26"/>
      <c r="T10" s="26"/>
      <c r="U10" s="26"/>
      <c r="V10" s="26"/>
    </row>
    <row r="11" spans="1:26" ht="15.5" x14ac:dyDescent="0.35">
      <c r="A11" s="25" t="s">
        <v>38</v>
      </c>
      <c r="B11" s="27" t="s">
        <v>39</v>
      </c>
      <c r="C11" s="22"/>
      <c r="D11" s="22"/>
      <c r="E11" s="22"/>
      <c r="F11" s="22" t="s">
        <v>40</v>
      </c>
      <c r="G11" s="22" t="s">
        <v>41</v>
      </c>
      <c r="H11" s="22" t="s">
        <v>42</v>
      </c>
      <c r="I11" s="22" t="s">
        <v>43</v>
      </c>
      <c r="J11" s="24" t="s">
        <v>19</v>
      </c>
      <c r="K11" s="22" t="s">
        <v>31</v>
      </c>
      <c r="L11" s="28" t="s">
        <v>44</v>
      </c>
      <c r="M11" s="24"/>
      <c r="N11" s="28" t="s">
        <v>45</v>
      </c>
      <c r="O11" s="22"/>
      <c r="P11" s="28" t="s">
        <v>46</v>
      </c>
      <c r="Q11" s="24"/>
      <c r="R11" s="28" t="s">
        <v>47</v>
      </c>
      <c r="S11" s="24"/>
      <c r="T11" s="29" t="s">
        <v>48</v>
      </c>
      <c r="U11" s="24"/>
      <c r="V11" s="30" t="s">
        <v>21</v>
      </c>
      <c r="X11" t="s">
        <v>20</v>
      </c>
      <c r="Y11">
        <v>2018</v>
      </c>
    </row>
    <row r="12" spans="1:26" ht="15.5" x14ac:dyDescent="0.35">
      <c r="A12" s="31"/>
      <c r="B12" s="32" t="s">
        <v>49</v>
      </c>
      <c r="C12" s="32"/>
      <c r="D12" s="32" t="s">
        <v>51</v>
      </c>
      <c r="E12" s="32"/>
      <c r="F12" s="32"/>
      <c r="G12" s="32"/>
      <c r="H12" s="32"/>
      <c r="I12" s="32"/>
      <c r="J12" s="32"/>
      <c r="K12" s="32"/>
      <c r="L12" s="32" t="s">
        <v>52</v>
      </c>
      <c r="M12" s="32"/>
      <c r="N12" s="32" t="s">
        <v>50</v>
      </c>
      <c r="O12" s="32"/>
      <c r="P12" s="32" t="s">
        <v>53</v>
      </c>
      <c r="Q12" s="32"/>
      <c r="R12" s="32" t="s">
        <v>54</v>
      </c>
      <c r="S12" s="32"/>
      <c r="T12" s="32" t="s">
        <v>55</v>
      </c>
      <c r="U12" s="32"/>
      <c r="V12" s="32" t="s">
        <v>56</v>
      </c>
    </row>
    <row r="13" spans="1:26" ht="15.5" x14ac:dyDescent="0.35">
      <c r="A13" s="33"/>
      <c r="T13" s="17"/>
    </row>
    <row r="14" spans="1:26" x14ac:dyDescent="0.35">
      <c r="A14" s="2" t="str">
        <f>+[1]Sheet1!A73</f>
        <v>General Service-Residential</v>
      </c>
      <c r="B14" s="35">
        <f>+Sheet1!U8</f>
        <v>1.086407081323902</v>
      </c>
      <c r="D14" s="2" t="s">
        <v>57</v>
      </c>
      <c r="F14" s="36"/>
      <c r="G14" s="36">
        <f t="shared" ref="G14:G19" si="0">+B48</f>
        <v>0</v>
      </c>
      <c r="H14" s="36">
        <f t="shared" ref="H14:H19" si="1">+B64</f>
        <v>0</v>
      </c>
      <c r="I14" s="36">
        <f t="shared" ref="I14:I19" si="2">+B80</f>
        <v>0</v>
      </c>
      <c r="J14" s="36">
        <f>SUM(F14:I14)/3</f>
        <v>0</v>
      </c>
      <c r="K14" s="36">
        <f>+G14</f>
        <v>0</v>
      </c>
      <c r="L14" s="37">
        <v>1.4</v>
      </c>
      <c r="N14" s="35">
        <v>1.35</v>
      </c>
      <c r="P14" s="38">
        <f>+B14*L14*N14*100</f>
        <v>205.3309383702175</v>
      </c>
      <c r="Q14" s="35"/>
      <c r="R14">
        <v>200</v>
      </c>
      <c r="T14" s="34">
        <f>+R14-P14</f>
        <v>-5.3309383702174955</v>
      </c>
      <c r="V14">
        <v>205</v>
      </c>
      <c r="X14" s="47">
        <v>207.47343516672331</v>
      </c>
      <c r="Y14" s="47">
        <v>206.53686775257677</v>
      </c>
      <c r="Z14" s="49">
        <f>+Y14/X14</f>
        <v>0.99548584418340635</v>
      </c>
    </row>
    <row r="15" spans="1:26" x14ac:dyDescent="0.35">
      <c r="A15" s="2" t="str">
        <f>+[1]Sheet1!A74</f>
        <v>General Service-Commercial</v>
      </c>
      <c r="B15" s="35">
        <f>+Sheet1!U9</f>
        <v>1.213341144796158</v>
      </c>
      <c r="D15" s="2" t="s">
        <v>58</v>
      </c>
      <c r="F15" s="36"/>
      <c r="G15" s="36">
        <f t="shared" si="0"/>
        <v>0</v>
      </c>
      <c r="H15" s="36">
        <f t="shared" si="1"/>
        <v>0</v>
      </c>
      <c r="I15" s="36">
        <f t="shared" si="2"/>
        <v>0</v>
      </c>
      <c r="J15" s="36">
        <f t="shared" ref="J15:J23" si="3">SUM(F15:I15)/3</f>
        <v>0</v>
      </c>
      <c r="K15" s="36">
        <f t="shared" ref="K15:K23" si="4">+G15</f>
        <v>0</v>
      </c>
      <c r="L15" s="37">
        <v>1.4</v>
      </c>
      <c r="N15" s="35">
        <v>1.17</v>
      </c>
      <c r="P15" s="38">
        <f t="shared" ref="P15:P22" si="5">+B15*L15*N15*100</f>
        <v>198.74527951761064</v>
      </c>
      <c r="Q15" s="35"/>
      <c r="R15">
        <v>180</v>
      </c>
      <c r="T15" s="34">
        <f t="shared" ref="T15:T22" si="6">+R15-P15</f>
        <v>-18.745279517610641</v>
      </c>
      <c r="V15">
        <v>200</v>
      </c>
      <c r="X15" s="47">
        <v>195.74011303441</v>
      </c>
      <c r="Y15" s="47">
        <v>202.52671332966489</v>
      </c>
      <c r="Z15" s="49">
        <f t="shared" ref="Z15:Z22" si="7">+Y15/X15</f>
        <v>1.0346714845007872</v>
      </c>
    </row>
    <row r="16" spans="1:26" x14ac:dyDescent="0.35">
      <c r="A16" s="2" t="str">
        <f>+[1]Sheet1!A75</f>
        <v>General Service-Industrial</v>
      </c>
      <c r="B16" s="35">
        <f>+Sheet1!U10</f>
        <v>2.0044298403971452</v>
      </c>
      <c r="D16" s="2" t="s">
        <v>59</v>
      </c>
      <c r="F16" s="36"/>
      <c r="G16" s="36">
        <f t="shared" si="0"/>
        <v>0</v>
      </c>
      <c r="H16" s="36">
        <f t="shared" si="1"/>
        <v>0</v>
      </c>
      <c r="I16" s="36">
        <f t="shared" si="2"/>
        <v>0</v>
      </c>
      <c r="J16" s="36">
        <f t="shared" si="3"/>
        <v>0</v>
      </c>
      <c r="K16" s="36">
        <f t="shared" si="4"/>
        <v>0</v>
      </c>
      <c r="L16" s="37">
        <v>1.4</v>
      </c>
      <c r="N16" s="35">
        <v>1.17</v>
      </c>
      <c r="P16" s="38">
        <f t="shared" si="5"/>
        <v>328.32560785705238</v>
      </c>
      <c r="Q16" s="35"/>
      <c r="R16">
        <v>160</v>
      </c>
      <c r="T16" s="34">
        <f t="shared" si="6"/>
        <v>-168.32560785705238</v>
      </c>
      <c r="V16">
        <v>330</v>
      </c>
      <c r="X16" s="47">
        <v>208.56256118730622</v>
      </c>
      <c r="Y16" s="47">
        <v>313.34348683496535</v>
      </c>
      <c r="Z16" s="49">
        <f t="shared" si="7"/>
        <v>1.5023956603292634</v>
      </c>
    </row>
    <row r="17" spans="1:26" ht="15.5" x14ac:dyDescent="0.35">
      <c r="A17" s="2" t="str">
        <f>+[1]Sheet1!A76</f>
        <v>General Service-Public Utilities</v>
      </c>
      <c r="B17" s="35">
        <f>+Sheet1!U11</f>
        <v>1.4100865403546499</v>
      </c>
      <c r="C17" s="39"/>
      <c r="D17" s="40" t="s">
        <v>60</v>
      </c>
      <c r="E17" s="39"/>
      <c r="F17" s="41"/>
      <c r="G17" s="41">
        <f t="shared" si="0"/>
        <v>0</v>
      </c>
      <c r="H17" s="41">
        <f t="shared" si="1"/>
        <v>0</v>
      </c>
      <c r="I17" s="41">
        <f t="shared" si="2"/>
        <v>0</v>
      </c>
      <c r="J17" s="41">
        <f t="shared" si="3"/>
        <v>0</v>
      </c>
      <c r="K17" s="41">
        <f t="shared" si="4"/>
        <v>0</v>
      </c>
      <c r="L17" s="37">
        <v>1.4</v>
      </c>
      <c r="M17" s="39"/>
      <c r="N17" s="35">
        <v>1.26</v>
      </c>
      <c r="O17" s="39"/>
      <c r="P17" s="38">
        <f t="shared" si="5"/>
        <v>248.73926571856023</v>
      </c>
      <c r="Q17" s="42"/>
      <c r="R17">
        <v>160</v>
      </c>
      <c r="S17" s="39"/>
      <c r="T17" s="34">
        <f t="shared" si="6"/>
        <v>-88.739265718560233</v>
      </c>
      <c r="U17" s="39"/>
      <c r="V17">
        <v>250</v>
      </c>
      <c r="X17" s="47">
        <v>280.88194928237749</v>
      </c>
      <c r="Y17" s="47">
        <v>230.20257315897786</v>
      </c>
      <c r="Z17" s="49">
        <f t="shared" si="7"/>
        <v>0.81957054822184239</v>
      </c>
    </row>
    <row r="18" spans="1:26" x14ac:dyDescent="0.35">
      <c r="A18" s="2" t="str">
        <f>+[1]Sheet1!A77</f>
        <v>P.H.A</v>
      </c>
      <c r="B18" s="35">
        <f>+Sheet1!U12</f>
        <v>1.3370750474104502</v>
      </c>
      <c r="D18" s="2" t="s">
        <v>61</v>
      </c>
      <c r="F18" s="36"/>
      <c r="G18" s="36">
        <f t="shared" si="0"/>
        <v>0</v>
      </c>
      <c r="H18" s="36">
        <f t="shared" si="1"/>
        <v>0</v>
      </c>
      <c r="I18" s="36">
        <f t="shared" si="2"/>
        <v>0</v>
      </c>
      <c r="J18" s="36">
        <f t="shared" si="3"/>
        <v>0</v>
      </c>
      <c r="K18" s="36">
        <f t="shared" si="4"/>
        <v>0</v>
      </c>
      <c r="L18" s="37">
        <v>1.4</v>
      </c>
      <c r="N18" s="35">
        <v>1.35</v>
      </c>
      <c r="P18" s="38">
        <f t="shared" si="5"/>
        <v>252.70718396057509</v>
      </c>
      <c r="Q18" s="35"/>
      <c r="R18">
        <v>190</v>
      </c>
      <c r="T18" s="34">
        <f t="shared" si="6"/>
        <v>-62.707183960575094</v>
      </c>
      <c r="V18">
        <v>255</v>
      </c>
      <c r="X18" s="47">
        <v>213.04639313444076</v>
      </c>
      <c r="Y18" s="47">
        <v>220.05651277244249</v>
      </c>
      <c r="Z18" s="49">
        <f t="shared" si="7"/>
        <v>1.0329041930016531</v>
      </c>
    </row>
    <row r="19" spans="1:26" x14ac:dyDescent="0.35">
      <c r="A19" s="2" t="str">
        <f>+[1]Sheet1!A78</f>
        <v>Charity and Schools</v>
      </c>
      <c r="B19" s="35">
        <f>+Sheet1!U13</f>
        <v>1.2619757946073391</v>
      </c>
      <c r="D19" s="2" t="s">
        <v>62</v>
      </c>
      <c r="F19" s="36"/>
      <c r="G19" s="36">
        <f t="shared" si="0"/>
        <v>0</v>
      </c>
      <c r="H19" s="36">
        <f t="shared" si="1"/>
        <v>0</v>
      </c>
      <c r="I19" s="36">
        <f t="shared" si="2"/>
        <v>0</v>
      </c>
      <c r="J19" s="36">
        <f t="shared" si="3"/>
        <v>0</v>
      </c>
      <c r="K19" s="36">
        <f t="shared" si="4"/>
        <v>0</v>
      </c>
      <c r="L19" s="37">
        <v>1.4</v>
      </c>
      <c r="N19" s="35">
        <v>1.17</v>
      </c>
      <c r="P19" s="38">
        <f t="shared" si="5"/>
        <v>206.71163515668215</v>
      </c>
      <c r="Q19" s="35"/>
      <c r="R19">
        <v>180</v>
      </c>
      <c r="T19" s="34">
        <f t="shared" si="6"/>
        <v>-26.711635156682149</v>
      </c>
      <c r="V19">
        <v>205</v>
      </c>
      <c r="X19" s="47">
        <v>195.34393911989142</v>
      </c>
      <c r="Y19" s="47">
        <v>179.63472716229973</v>
      </c>
      <c r="Z19" s="49">
        <f t="shared" si="7"/>
        <v>0.91958177956086862</v>
      </c>
    </row>
    <row r="20" spans="1:26" x14ac:dyDescent="0.35">
      <c r="A20" s="2" t="str">
        <f>+[1]Sheet1!A79</f>
        <v>Senior Citizens Discount</v>
      </c>
      <c r="B20" s="35">
        <f>+Sheet1!U14</f>
        <v>1.0992096535718912</v>
      </c>
      <c r="D20" s="2" t="s">
        <v>63</v>
      </c>
      <c r="F20" s="36"/>
      <c r="G20" s="36">
        <f>+B55</f>
        <v>0</v>
      </c>
      <c r="H20" s="36">
        <f>+B71</f>
        <v>0</v>
      </c>
      <c r="I20" s="36">
        <f>+B87</f>
        <v>0</v>
      </c>
      <c r="J20" s="36">
        <f t="shared" si="3"/>
        <v>0</v>
      </c>
      <c r="K20" s="36">
        <f t="shared" si="4"/>
        <v>0</v>
      </c>
      <c r="L20" s="37">
        <v>1.4</v>
      </c>
      <c r="N20" s="35">
        <v>1.35</v>
      </c>
      <c r="P20" s="38">
        <f t="shared" si="5"/>
        <v>207.75062452508743</v>
      </c>
      <c r="Q20" s="35"/>
      <c r="R20">
        <v>200</v>
      </c>
      <c r="T20" s="34">
        <f t="shared" si="6"/>
        <v>-7.7506245250874315</v>
      </c>
      <c r="V20">
        <v>210</v>
      </c>
      <c r="X20" s="47">
        <v>209.10277205549755</v>
      </c>
      <c r="Y20" s="47">
        <v>206.61197111519539</v>
      </c>
      <c r="Z20" s="49">
        <f t="shared" si="7"/>
        <v>0.9880881495935353</v>
      </c>
    </row>
    <row r="21" spans="1:26" x14ac:dyDescent="0.35">
      <c r="A21" s="2" t="str">
        <f>+[1]Sheet1!A80</f>
        <v>Hand Bill</v>
      </c>
      <c r="B21" s="35">
        <f>+Sheet1!U15</f>
        <v>1.2096068757565763</v>
      </c>
      <c r="D21" s="2" t="s">
        <v>64</v>
      </c>
      <c r="F21" s="36"/>
      <c r="G21" s="36">
        <f>+B56</f>
        <v>0</v>
      </c>
      <c r="H21" s="36">
        <f>+B72</f>
        <v>0</v>
      </c>
      <c r="I21" s="36">
        <f>+B88</f>
        <v>0</v>
      </c>
      <c r="J21" s="36">
        <f t="shared" si="3"/>
        <v>0</v>
      </c>
      <c r="K21" s="36">
        <f t="shared" si="4"/>
        <v>0</v>
      </c>
      <c r="L21" s="37">
        <v>1.4</v>
      </c>
      <c r="N21" s="35">
        <v>1.35</v>
      </c>
      <c r="P21" s="38">
        <f t="shared" si="5"/>
        <v>228.61569951799291</v>
      </c>
      <c r="Q21" s="35"/>
      <c r="R21">
        <v>180</v>
      </c>
      <c r="T21" s="34">
        <f t="shared" si="6"/>
        <v>-48.615699517992908</v>
      </c>
      <c r="V21">
        <v>230</v>
      </c>
      <c r="X21" s="47">
        <v>175.47702947321179</v>
      </c>
      <c r="Y21" s="47">
        <v>192.49551780154945</v>
      </c>
      <c r="Z21" s="49">
        <f t="shared" si="7"/>
        <v>1.0969841373507847</v>
      </c>
    </row>
    <row r="22" spans="1:26" ht="15.5" x14ac:dyDescent="0.35">
      <c r="A22" s="2" t="str">
        <f>+[1]Sheet1!A81</f>
        <v>Hospital/University</v>
      </c>
      <c r="B22" s="35">
        <f>+Sheet1!U16</f>
        <v>1.3194245922475376</v>
      </c>
      <c r="C22" s="39"/>
      <c r="D22" s="40" t="s">
        <v>65</v>
      </c>
      <c r="E22" s="39"/>
      <c r="F22" s="41"/>
      <c r="G22" s="41">
        <f>+B57</f>
        <v>0</v>
      </c>
      <c r="H22" s="41">
        <f>+B73</f>
        <v>0</v>
      </c>
      <c r="I22" s="41">
        <f>+B89</f>
        <v>0</v>
      </c>
      <c r="J22" s="41">
        <f t="shared" si="3"/>
        <v>0</v>
      </c>
      <c r="K22" s="41">
        <f t="shared" si="4"/>
        <v>0</v>
      </c>
      <c r="L22" s="37">
        <v>1.4</v>
      </c>
      <c r="M22" s="39"/>
      <c r="N22" s="35">
        <v>1.17</v>
      </c>
      <c r="O22" s="39"/>
      <c r="P22" s="38">
        <f t="shared" si="5"/>
        <v>216.12174821014665</v>
      </c>
      <c r="Q22" s="42"/>
      <c r="R22">
        <v>180</v>
      </c>
      <c r="S22" s="39"/>
      <c r="T22" s="34">
        <f t="shared" si="6"/>
        <v>-36.121748210146649</v>
      </c>
      <c r="U22" s="39"/>
      <c r="V22">
        <v>215</v>
      </c>
      <c r="X22" s="47">
        <v>221.69189382839983</v>
      </c>
      <c r="Y22" s="47">
        <v>203.51313125166882</v>
      </c>
      <c r="Z22" s="49">
        <f t="shared" si="7"/>
        <v>0.917999876933695</v>
      </c>
    </row>
    <row r="23" spans="1:26" x14ac:dyDescent="0.35">
      <c r="A23" s="2"/>
      <c r="B23" s="35"/>
      <c r="D23" s="2" t="s">
        <v>66</v>
      </c>
      <c r="F23" s="36"/>
      <c r="G23" s="36">
        <f>+B58</f>
        <v>0</v>
      </c>
      <c r="H23" s="36">
        <f>+B74</f>
        <v>0</v>
      </c>
      <c r="I23" s="36">
        <f>+B90</f>
        <v>0</v>
      </c>
      <c r="J23" s="36">
        <f t="shared" si="3"/>
        <v>0</v>
      </c>
      <c r="K23" s="36">
        <f t="shared" si="4"/>
        <v>0</v>
      </c>
      <c r="L23" s="37"/>
      <c r="P23" s="38"/>
      <c r="Q23" s="35"/>
      <c r="T23" s="34"/>
    </row>
    <row r="24" spans="1:26" ht="15.5" x14ac:dyDescent="0.35">
      <c r="A24" s="43"/>
      <c r="B24" s="41"/>
      <c r="C24" s="3"/>
      <c r="D24" s="3"/>
      <c r="E24" s="3"/>
      <c r="F24" s="3"/>
      <c r="G24" s="44">
        <f>SUM(G14:G23)</f>
        <v>0</v>
      </c>
      <c r="H24" s="44">
        <f>SUM(H14:H23)</f>
        <v>0</v>
      </c>
      <c r="I24" s="44">
        <f>SUM(I14:I23)</f>
        <v>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45"/>
    </row>
    <row r="25" spans="1:26" ht="15.5" x14ac:dyDescent="0.35">
      <c r="A25" s="43"/>
      <c r="B25" s="21" t="s">
        <v>25</v>
      </c>
      <c r="L25" s="22"/>
      <c r="M25" s="3"/>
      <c r="N25" s="3"/>
      <c r="O25" s="3"/>
      <c r="P25" s="3"/>
      <c r="Q25" s="3"/>
      <c r="R25" s="3"/>
      <c r="S25" s="3"/>
      <c r="T25" s="3"/>
      <c r="U25" s="3"/>
      <c r="V25" s="45"/>
    </row>
    <row r="26" spans="1:26" ht="15.5" x14ac:dyDescent="0.35">
      <c r="B26" s="22" t="s">
        <v>27</v>
      </c>
      <c r="J26" s="23"/>
      <c r="K26" t="s">
        <v>28</v>
      </c>
      <c r="L26" s="24" t="s">
        <v>31</v>
      </c>
      <c r="N26" s="46" t="s">
        <v>67</v>
      </c>
      <c r="V26" s="17"/>
    </row>
    <row r="27" spans="1:26" ht="15.5" x14ac:dyDescent="0.35">
      <c r="A27" s="25"/>
      <c r="B27" s="22" t="s">
        <v>32</v>
      </c>
      <c r="C27" s="22"/>
      <c r="D27" s="22"/>
      <c r="E27" s="22"/>
      <c r="F27" s="22"/>
      <c r="G27" s="22"/>
      <c r="H27" s="22"/>
      <c r="I27" s="22"/>
      <c r="J27" s="24" t="s">
        <v>33</v>
      </c>
      <c r="K27" s="22" t="s">
        <v>34</v>
      </c>
      <c r="L27" s="24" t="s">
        <v>68</v>
      </c>
      <c r="N27" s="24" t="s">
        <v>69</v>
      </c>
      <c r="O27" s="24"/>
      <c r="P27" s="26" t="s">
        <v>70</v>
      </c>
      <c r="Q27" s="26"/>
      <c r="R27" s="26"/>
      <c r="S27" s="26"/>
      <c r="T27" s="26"/>
      <c r="U27" s="26"/>
      <c r="V27" s="26"/>
    </row>
    <row r="28" spans="1:26" ht="15.5" x14ac:dyDescent="0.35">
      <c r="A28" s="25" t="s">
        <v>38</v>
      </c>
      <c r="B28" s="27" t="s">
        <v>39</v>
      </c>
      <c r="C28" s="22"/>
      <c r="D28" s="22"/>
      <c r="E28" s="22"/>
      <c r="F28" s="22" t="s">
        <v>40</v>
      </c>
      <c r="G28" s="22" t="s">
        <v>41</v>
      </c>
      <c r="H28" s="22" t="s">
        <v>42</v>
      </c>
      <c r="I28" s="22" t="s">
        <v>43</v>
      </c>
      <c r="J28" s="24" t="s">
        <v>19</v>
      </c>
      <c r="K28" s="22" t="s">
        <v>31</v>
      </c>
      <c r="L28" s="28" t="s">
        <v>19</v>
      </c>
      <c r="N28" s="28" t="s">
        <v>71</v>
      </c>
      <c r="O28" s="24"/>
      <c r="P28" s="28" t="s">
        <v>46</v>
      </c>
      <c r="Q28" s="24"/>
      <c r="R28" s="28" t="s">
        <v>47</v>
      </c>
      <c r="S28" s="24"/>
      <c r="T28" s="29" t="s">
        <v>48</v>
      </c>
      <c r="U28" s="24"/>
      <c r="V28" s="30" t="s">
        <v>21</v>
      </c>
    </row>
    <row r="29" spans="1:26" ht="15.5" x14ac:dyDescent="0.35">
      <c r="A29" s="31"/>
      <c r="B29" s="32" t="s">
        <v>49</v>
      </c>
      <c r="C29" s="32"/>
      <c r="D29" s="32" t="s">
        <v>51</v>
      </c>
      <c r="E29" s="32"/>
      <c r="F29" s="32"/>
      <c r="G29" s="32"/>
      <c r="H29" s="32"/>
      <c r="I29" s="32"/>
      <c r="J29" s="32"/>
      <c r="K29" s="32"/>
      <c r="L29" s="32" t="s">
        <v>52</v>
      </c>
      <c r="M29" s="32"/>
      <c r="N29" s="32" t="s">
        <v>50</v>
      </c>
      <c r="O29" s="32"/>
      <c r="P29" s="32" t="s">
        <v>53</v>
      </c>
      <c r="Q29" s="32"/>
      <c r="R29" s="32" t="s">
        <v>54</v>
      </c>
      <c r="S29" s="32"/>
      <c r="T29" s="32" t="s">
        <v>55</v>
      </c>
      <c r="U29" s="32"/>
      <c r="V29" s="32" t="s">
        <v>56</v>
      </c>
    </row>
    <row r="30" spans="1:26" ht="15.5" x14ac:dyDescent="0.35">
      <c r="A30" s="43"/>
    </row>
    <row r="31" spans="1:26" x14ac:dyDescent="0.35">
      <c r="A31" s="2" t="str">
        <f>+A14</f>
        <v>General Service-Residential</v>
      </c>
      <c r="B31" s="35">
        <f>+B14</f>
        <v>1.086407081323902</v>
      </c>
      <c r="D31" s="2" t="s">
        <v>57</v>
      </c>
      <c r="F31" s="36"/>
      <c r="G31" s="36">
        <f t="shared" ref="G31:G36" si="8">+B65</f>
        <v>0</v>
      </c>
      <c r="H31" s="36">
        <f t="shared" ref="H31:H36" si="9">+B81</f>
        <v>0</v>
      </c>
      <c r="I31" s="36">
        <f t="shared" ref="I31:I36" si="10">+B97</f>
        <v>0</v>
      </c>
      <c r="J31" s="36">
        <f>SUM(F31:I31)/3</f>
        <v>0</v>
      </c>
      <c r="K31" s="36">
        <f>+G31</f>
        <v>0</v>
      </c>
      <c r="L31" s="37">
        <f>+V14/100</f>
        <v>2.0499999999999998</v>
      </c>
      <c r="N31">
        <v>1.66</v>
      </c>
      <c r="P31" s="38">
        <f>+N31*L31*100</f>
        <v>340.29999999999995</v>
      </c>
      <c r="Q31" s="35"/>
      <c r="R31" s="47">
        <v>360</v>
      </c>
      <c r="T31" s="38">
        <f>+R31-P31</f>
        <v>19.700000000000045</v>
      </c>
      <c r="V31">
        <v>340</v>
      </c>
      <c r="X31" s="47">
        <v>340.29999999999995</v>
      </c>
      <c r="Y31" s="47">
        <v>340.29999999999995</v>
      </c>
    </row>
    <row r="32" spans="1:26" x14ac:dyDescent="0.35">
      <c r="A32" s="2" t="str">
        <f t="shared" ref="A32:B39" si="11">+A15</f>
        <v>General Service-Commercial</v>
      </c>
      <c r="B32" s="35">
        <f t="shared" si="11"/>
        <v>1.213341144796158</v>
      </c>
      <c r="D32" s="2" t="s">
        <v>58</v>
      </c>
      <c r="F32" s="36"/>
      <c r="G32" s="36">
        <f t="shared" si="8"/>
        <v>0</v>
      </c>
      <c r="H32" s="36">
        <f t="shared" si="9"/>
        <v>0</v>
      </c>
      <c r="I32" s="36">
        <f t="shared" si="10"/>
        <v>0</v>
      </c>
      <c r="J32" s="36">
        <f t="shared" ref="J32:J39" si="12">SUM(F32:I32)/3</f>
        <v>0</v>
      </c>
      <c r="K32" s="36">
        <f t="shared" ref="K32:K39" si="13">+G32</f>
        <v>0</v>
      </c>
      <c r="L32" s="37">
        <f t="shared" ref="L32:L39" si="14">+V15/100</f>
        <v>2</v>
      </c>
      <c r="N32">
        <v>1.66</v>
      </c>
      <c r="P32" s="38">
        <f t="shared" ref="P32:P39" si="15">+N32*L32*100</f>
        <v>332</v>
      </c>
      <c r="Q32" s="35"/>
      <c r="R32" s="47">
        <v>265</v>
      </c>
      <c r="T32" s="38">
        <f t="shared" ref="T32:T39" si="16">+R32-P32</f>
        <v>-67</v>
      </c>
      <c r="V32">
        <v>330</v>
      </c>
      <c r="X32" s="47">
        <v>323.7</v>
      </c>
      <c r="Y32" s="47">
        <v>323.7</v>
      </c>
    </row>
    <row r="33" spans="1:25" x14ac:dyDescent="0.35">
      <c r="A33" s="2" t="str">
        <f t="shared" si="11"/>
        <v>General Service-Industrial</v>
      </c>
      <c r="B33" s="35">
        <f t="shared" si="11"/>
        <v>2.0044298403971452</v>
      </c>
      <c r="D33" s="2" t="s">
        <v>59</v>
      </c>
      <c r="F33" s="36"/>
      <c r="G33" s="36">
        <f t="shared" si="8"/>
        <v>0</v>
      </c>
      <c r="H33" s="36">
        <f t="shared" si="9"/>
        <v>0</v>
      </c>
      <c r="I33" s="36">
        <f t="shared" si="10"/>
        <v>0</v>
      </c>
      <c r="J33" s="36">
        <f t="shared" si="12"/>
        <v>0</v>
      </c>
      <c r="K33" s="36">
        <f t="shared" si="13"/>
        <v>0</v>
      </c>
      <c r="L33" s="37">
        <f t="shared" si="14"/>
        <v>3.3</v>
      </c>
      <c r="N33">
        <v>1.33</v>
      </c>
      <c r="P33" s="38">
        <f t="shared" si="15"/>
        <v>438.90000000000003</v>
      </c>
      <c r="Q33" s="35"/>
      <c r="R33" s="47">
        <v>200</v>
      </c>
      <c r="T33" s="38">
        <f t="shared" si="16"/>
        <v>-238.90000000000003</v>
      </c>
      <c r="V33">
        <v>440</v>
      </c>
      <c r="X33" s="47">
        <v>279.3</v>
      </c>
      <c r="Y33" s="47">
        <v>279.3</v>
      </c>
    </row>
    <row r="34" spans="1:25" ht="15.5" x14ac:dyDescent="0.35">
      <c r="A34" s="2" t="str">
        <f t="shared" si="11"/>
        <v>General Service-Public Utilities</v>
      </c>
      <c r="B34" s="35">
        <f t="shared" si="11"/>
        <v>1.4100865403546499</v>
      </c>
      <c r="C34" s="39"/>
      <c r="D34" s="40" t="s">
        <v>60</v>
      </c>
      <c r="E34" s="39"/>
      <c r="F34" s="41"/>
      <c r="G34" s="41">
        <f t="shared" si="8"/>
        <v>0</v>
      </c>
      <c r="H34" s="41">
        <f t="shared" si="9"/>
        <v>0</v>
      </c>
      <c r="I34" s="41">
        <f t="shared" si="10"/>
        <v>0</v>
      </c>
      <c r="J34" s="41">
        <f t="shared" si="12"/>
        <v>0</v>
      </c>
      <c r="K34" s="41">
        <f t="shared" si="13"/>
        <v>0</v>
      </c>
      <c r="L34" s="37">
        <f t="shared" si="14"/>
        <v>2.5</v>
      </c>
      <c r="N34">
        <v>1.66</v>
      </c>
      <c r="O34" s="39"/>
      <c r="P34" s="38">
        <f t="shared" si="15"/>
        <v>414.99999999999994</v>
      </c>
      <c r="Q34" s="42"/>
      <c r="R34" s="47">
        <v>200</v>
      </c>
      <c r="S34" s="39"/>
      <c r="T34" s="38">
        <f t="shared" si="16"/>
        <v>-214.99999999999994</v>
      </c>
      <c r="U34" s="39"/>
      <c r="V34">
        <v>415</v>
      </c>
      <c r="X34" s="47">
        <v>464.79999999999995</v>
      </c>
      <c r="Y34" s="47">
        <v>464.79999999999995</v>
      </c>
    </row>
    <row r="35" spans="1:25" x14ac:dyDescent="0.35">
      <c r="A35" s="2" t="str">
        <f t="shared" si="11"/>
        <v>P.H.A</v>
      </c>
      <c r="B35" s="35">
        <f t="shared" si="11"/>
        <v>1.3370750474104502</v>
      </c>
      <c r="D35" s="2" t="s">
        <v>61</v>
      </c>
      <c r="F35" s="36"/>
      <c r="G35" s="36">
        <f t="shared" si="8"/>
        <v>0</v>
      </c>
      <c r="H35" s="36">
        <f t="shared" si="9"/>
        <v>0</v>
      </c>
      <c r="I35" s="36">
        <f t="shared" si="10"/>
        <v>0</v>
      </c>
      <c r="J35" s="36">
        <f t="shared" si="12"/>
        <v>0</v>
      </c>
      <c r="K35" s="36">
        <f t="shared" si="13"/>
        <v>0</v>
      </c>
      <c r="L35" s="37">
        <f t="shared" si="14"/>
        <v>2.5499999999999998</v>
      </c>
      <c r="N35">
        <v>1.66</v>
      </c>
      <c r="P35" s="38">
        <f t="shared" si="15"/>
        <v>423.29999999999995</v>
      </c>
      <c r="Q35" s="35"/>
      <c r="R35" s="47">
        <v>313</v>
      </c>
      <c r="T35" s="38">
        <f t="shared" si="16"/>
        <v>-110.29999999999995</v>
      </c>
      <c r="V35">
        <v>425</v>
      </c>
      <c r="X35" s="47">
        <v>356.9</v>
      </c>
      <c r="Y35" s="47">
        <v>356.9</v>
      </c>
    </row>
    <row r="36" spans="1:25" x14ac:dyDescent="0.35">
      <c r="A36" s="2" t="str">
        <f t="shared" si="11"/>
        <v>Charity and Schools</v>
      </c>
      <c r="B36" s="35">
        <f t="shared" si="11"/>
        <v>1.2619757946073391</v>
      </c>
      <c r="D36" s="2" t="s">
        <v>62</v>
      </c>
      <c r="F36" s="36"/>
      <c r="G36" s="36">
        <f t="shared" si="8"/>
        <v>0</v>
      </c>
      <c r="H36" s="36">
        <f t="shared" si="9"/>
        <v>0</v>
      </c>
      <c r="I36" s="36">
        <f t="shared" si="10"/>
        <v>0</v>
      </c>
      <c r="J36" s="36">
        <f t="shared" si="12"/>
        <v>0</v>
      </c>
      <c r="K36" s="36">
        <f t="shared" si="13"/>
        <v>0</v>
      </c>
      <c r="L36" s="37">
        <f t="shared" si="14"/>
        <v>2.0499999999999998</v>
      </c>
      <c r="N36">
        <v>1.66</v>
      </c>
      <c r="P36" s="38">
        <f t="shared" si="15"/>
        <v>340.29999999999995</v>
      </c>
      <c r="Q36" s="35"/>
      <c r="R36" s="47">
        <v>270</v>
      </c>
      <c r="T36" s="38">
        <f t="shared" si="16"/>
        <v>-70.299999999999955</v>
      </c>
      <c r="V36">
        <v>340</v>
      </c>
      <c r="X36" s="47">
        <v>323.7</v>
      </c>
      <c r="Y36" s="47">
        <v>323.7</v>
      </c>
    </row>
    <row r="37" spans="1:25" x14ac:dyDescent="0.35">
      <c r="A37" s="2" t="str">
        <f t="shared" si="11"/>
        <v>Senior Citizens Discount</v>
      </c>
      <c r="B37" s="35">
        <f t="shared" si="11"/>
        <v>1.0992096535718912</v>
      </c>
      <c r="D37" s="2" t="s">
        <v>63</v>
      </c>
      <c r="F37" s="36"/>
      <c r="G37" s="36">
        <f>+B72</f>
        <v>0</v>
      </c>
      <c r="H37" s="36">
        <f>+B88</f>
        <v>0</v>
      </c>
      <c r="I37" s="36">
        <f>+B104</f>
        <v>0</v>
      </c>
      <c r="J37" s="36">
        <f t="shared" si="12"/>
        <v>0</v>
      </c>
      <c r="K37" s="36">
        <f t="shared" si="13"/>
        <v>0</v>
      </c>
      <c r="L37" s="37">
        <f t="shared" si="14"/>
        <v>2.1</v>
      </c>
      <c r="N37">
        <v>1.66</v>
      </c>
      <c r="P37" s="38">
        <f t="shared" si="15"/>
        <v>348.59999999999997</v>
      </c>
      <c r="Q37" s="35"/>
      <c r="R37" s="47">
        <v>360</v>
      </c>
      <c r="T37" s="38">
        <f t="shared" si="16"/>
        <v>11.400000000000034</v>
      </c>
      <c r="V37">
        <v>350</v>
      </c>
      <c r="X37" s="47">
        <v>348.59999999999997</v>
      </c>
      <c r="Y37" s="47">
        <v>348.59999999999997</v>
      </c>
    </row>
    <row r="38" spans="1:25" x14ac:dyDescent="0.35">
      <c r="A38" s="2" t="str">
        <f t="shared" si="11"/>
        <v>Hand Bill</v>
      </c>
      <c r="B38" s="35">
        <f t="shared" si="11"/>
        <v>1.2096068757565763</v>
      </c>
      <c r="D38" s="2" t="s">
        <v>63</v>
      </c>
      <c r="F38" s="36"/>
      <c r="G38" s="36">
        <f t="shared" ref="G38:G39" si="17">+B73</f>
        <v>0</v>
      </c>
      <c r="H38" s="36">
        <f t="shared" ref="H38:H39" si="18">+B89</f>
        <v>0</v>
      </c>
      <c r="I38" s="36">
        <f t="shared" ref="I38:I39" si="19">+B105</f>
        <v>0</v>
      </c>
      <c r="J38" s="36">
        <f t="shared" si="12"/>
        <v>0</v>
      </c>
      <c r="K38" s="36">
        <f t="shared" si="13"/>
        <v>0</v>
      </c>
      <c r="L38" s="37">
        <f t="shared" si="14"/>
        <v>2.2999999999999998</v>
      </c>
      <c r="N38">
        <v>1.66</v>
      </c>
      <c r="P38" s="38">
        <f t="shared" si="15"/>
        <v>381.79999999999995</v>
      </c>
      <c r="Q38" s="35"/>
      <c r="R38" s="47">
        <v>270</v>
      </c>
      <c r="T38" s="38">
        <f t="shared" si="16"/>
        <v>-111.79999999999995</v>
      </c>
      <c r="V38">
        <v>380</v>
      </c>
      <c r="X38" s="47">
        <v>290.5</v>
      </c>
      <c r="Y38" s="47">
        <v>290.5</v>
      </c>
    </row>
    <row r="39" spans="1:25" x14ac:dyDescent="0.35">
      <c r="A39" s="2" t="str">
        <f t="shared" si="11"/>
        <v>Hospital/University</v>
      </c>
      <c r="B39" s="35">
        <f t="shared" si="11"/>
        <v>1.3194245922475376</v>
      </c>
      <c r="D39" s="2" t="s">
        <v>63</v>
      </c>
      <c r="F39" s="36"/>
      <c r="G39" s="36">
        <f t="shared" si="17"/>
        <v>0</v>
      </c>
      <c r="H39" s="36">
        <f t="shared" si="18"/>
        <v>0</v>
      </c>
      <c r="I39" s="36">
        <f t="shared" si="19"/>
        <v>0</v>
      </c>
      <c r="J39" s="36">
        <f t="shared" si="12"/>
        <v>0</v>
      </c>
      <c r="K39" s="36">
        <f t="shared" si="13"/>
        <v>0</v>
      </c>
      <c r="L39" s="37">
        <f t="shared" si="14"/>
        <v>2.15</v>
      </c>
      <c r="N39">
        <v>1.66</v>
      </c>
      <c r="P39" s="38">
        <f t="shared" si="15"/>
        <v>356.9</v>
      </c>
      <c r="Q39" s="35"/>
      <c r="R39" s="47">
        <v>233</v>
      </c>
      <c r="T39" s="38">
        <f t="shared" si="16"/>
        <v>-123.89999999999998</v>
      </c>
      <c r="V39">
        <v>355</v>
      </c>
      <c r="X39" s="47">
        <v>365.2</v>
      </c>
      <c r="Y39" s="47">
        <v>365.2</v>
      </c>
    </row>
    <row r="40" spans="1:25" x14ac:dyDescent="0.35">
      <c r="A40" s="2"/>
    </row>
    <row r="41" spans="1:25" ht="15.5" x14ac:dyDescent="0.35">
      <c r="A41" s="43"/>
    </row>
    <row r="42" spans="1:25" ht="15.5" x14ac:dyDescent="0.35">
      <c r="A42" s="43" t="s">
        <v>75</v>
      </c>
    </row>
  </sheetData>
  <printOptions horizontalCentered="1" verticalCentered="1"/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B3DC-AAFE-4D54-BCEF-EB8FB8C69A25}">
  <dimension ref="D6:J13"/>
  <sheetViews>
    <sheetView workbookViewId="0">
      <selection activeCell="D4" sqref="D4:K15"/>
    </sheetView>
  </sheetViews>
  <sheetFormatPr defaultRowHeight="14.5" x14ac:dyDescent="0.35"/>
  <sheetData>
    <row r="6" spans="4:10" x14ac:dyDescent="0.35">
      <c r="F6" t="s">
        <v>17</v>
      </c>
    </row>
    <row r="7" spans="4:10" x14ac:dyDescent="0.35">
      <c r="F7" t="s">
        <v>73</v>
      </c>
      <c r="G7" t="s">
        <v>74</v>
      </c>
      <c r="H7" t="s">
        <v>71</v>
      </c>
      <c r="I7" t="s">
        <v>74</v>
      </c>
      <c r="J7" t="s">
        <v>71</v>
      </c>
    </row>
    <row r="8" spans="4:10" x14ac:dyDescent="0.35">
      <c r="D8">
        <v>17</v>
      </c>
      <c r="F8">
        <v>222.2</v>
      </c>
      <c r="G8">
        <v>268.2</v>
      </c>
      <c r="H8" s="15">
        <f>+G8/F8</f>
        <v>1.2070207020702071</v>
      </c>
      <c r="I8" s="48">
        <v>402.5</v>
      </c>
      <c r="J8" s="37">
        <f>+I8/F8</f>
        <v>1.8114311431143115</v>
      </c>
    </row>
    <row r="9" spans="4:10" x14ac:dyDescent="0.35">
      <c r="D9">
        <v>18</v>
      </c>
      <c r="F9">
        <v>222.6</v>
      </c>
      <c r="G9">
        <v>303.89999999999998</v>
      </c>
      <c r="H9" s="15">
        <f t="shared" ref="H9:H13" si="0">+G9/F9</f>
        <v>1.3652291105121293</v>
      </c>
      <c r="I9" s="48">
        <v>346</v>
      </c>
      <c r="J9" s="37">
        <f t="shared" ref="J9:J13" si="1">+I9/F9</f>
        <v>1.5543575920934412</v>
      </c>
    </row>
    <row r="10" spans="4:10" x14ac:dyDescent="0.35">
      <c r="D10">
        <v>19</v>
      </c>
      <c r="F10">
        <v>221.8</v>
      </c>
      <c r="G10">
        <v>258.10000000000002</v>
      </c>
      <c r="H10" s="15">
        <f t="shared" si="0"/>
        <v>1.1636609558160504</v>
      </c>
      <c r="I10" s="48">
        <v>330.9</v>
      </c>
      <c r="J10" s="37">
        <f t="shared" si="1"/>
        <v>1.4918845807033361</v>
      </c>
    </row>
    <row r="11" spans="4:10" x14ac:dyDescent="0.35">
      <c r="D11">
        <v>20</v>
      </c>
      <c r="F11">
        <v>220.3</v>
      </c>
      <c r="G11">
        <v>259.7</v>
      </c>
      <c r="H11" s="15">
        <f t="shared" si="0"/>
        <v>1.1788470267816613</v>
      </c>
      <c r="I11" s="48">
        <v>326</v>
      </c>
      <c r="J11" s="37">
        <f t="shared" si="1"/>
        <v>1.4798002723558783</v>
      </c>
    </row>
    <row r="12" spans="4:10" x14ac:dyDescent="0.35">
      <c r="D12">
        <v>21</v>
      </c>
      <c r="F12">
        <v>226.6</v>
      </c>
      <c r="G12">
        <v>251.7</v>
      </c>
      <c r="H12" s="15">
        <f t="shared" si="0"/>
        <v>1.1107678729037953</v>
      </c>
      <c r="I12" s="48">
        <v>472.7</v>
      </c>
      <c r="J12" s="37">
        <f t="shared" si="1"/>
        <v>2.0860547219770522</v>
      </c>
    </row>
    <row r="13" spans="4:10" x14ac:dyDescent="0.35">
      <c r="D13">
        <v>22</v>
      </c>
      <c r="F13">
        <v>226.7</v>
      </c>
      <c r="G13">
        <v>257.89999999999998</v>
      </c>
      <c r="H13" s="15">
        <f t="shared" si="0"/>
        <v>1.1376268195853549</v>
      </c>
      <c r="I13" s="48">
        <v>371.6</v>
      </c>
      <c r="J13" s="37">
        <f t="shared" si="1"/>
        <v>1.6391707101896782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0FBE53-5FC1-4097-9ABF-5D92B44E6A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F5334B-3515-44D5-87A2-16CEABF88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0B76BB-F518-49EC-8581-EF491920515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Sheet1</vt:lpstr>
      <vt:lpstr>2 Year</vt:lpstr>
      <vt:lpstr>2019</vt:lpstr>
      <vt:lpstr>Sheet3</vt:lpstr>
      <vt:lpstr>'2 Year'!Print_Area</vt:lpstr>
      <vt:lpstr>'2019'!Print_Area</vt:lpstr>
      <vt:lpstr>Sheet3!Print_Area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Jagt, Dave A.</dc:creator>
  <cp:keywords/>
  <dc:description/>
  <cp:lastModifiedBy>Jerry</cp:lastModifiedBy>
  <cp:revision/>
  <cp:lastPrinted>2023-03-27T12:45:49Z</cp:lastPrinted>
  <dcterms:created xsi:type="dcterms:W3CDTF">2020-02-22T02:36:41Z</dcterms:created>
  <dcterms:modified xsi:type="dcterms:W3CDTF">2023-04-20T16:23:31Z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