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ackandveatch.sharepoint.com/sites/411071/Shared Documents/FY 2024 to FY 2025 Rate Proceeding/General Rate Proceeding Discovery/PA-Set-IX/"/>
    </mc:Choice>
  </mc:AlternateContent>
  <xr:revisionPtr revIDLastSave="0" documentId="8_{165091D0-58B3-4604-B0BB-3FE69E460CD2}" xr6:coauthVersionLast="47" xr6:coauthVersionMax="47" xr10:uidLastSave="{00000000-0000-0000-0000-000000000000}"/>
  <bookViews>
    <workbookView xWindow="28680" yWindow="-120" windowWidth="29040" windowHeight="15840" xr2:uid="{44CEE0E7-3D79-42D0-A0EC-8C5CD5276409}"/>
  </bookViews>
  <sheets>
    <sheet name="PA-IX-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E34" i="1"/>
  <c r="F31" i="1"/>
  <c r="D30" i="1"/>
  <c r="D31" i="1"/>
  <c r="C30" i="1"/>
  <c r="H30" i="1" s="1"/>
  <c r="H31" i="1" l="1"/>
  <c r="E23" i="1" l="1"/>
  <c r="H14" i="1"/>
  <c r="H11" i="1"/>
  <c r="H10" i="1"/>
  <c r="H9" i="1"/>
  <c r="H8" i="1"/>
  <c r="F18" i="1"/>
  <c r="F17" i="1"/>
  <c r="F23" i="1" s="1"/>
  <c r="E13" i="1"/>
  <c r="H13" i="1" s="1"/>
  <c r="D18" i="1"/>
  <c r="D23" i="1" s="1"/>
  <c r="D12" i="1"/>
  <c r="D20" i="1" s="1"/>
  <c r="D25" i="1" s="1"/>
  <c r="C17" i="1"/>
  <c r="C18" i="1"/>
  <c r="C12" i="1"/>
  <c r="H12" i="1" s="1"/>
  <c r="H17" i="1" l="1"/>
  <c r="D32" i="1"/>
  <c r="D34" i="1" s="1"/>
  <c r="D36" i="1" s="1"/>
  <c r="C20" i="1"/>
  <c r="H18" i="1"/>
  <c r="E20" i="1"/>
  <c r="E25" i="1" s="1"/>
  <c r="E36" i="1" s="1"/>
  <c r="C23" i="1"/>
  <c r="C25" i="1" s="1"/>
  <c r="F20" i="1"/>
  <c r="F25" i="1" s="1"/>
  <c r="H23" i="1"/>
  <c r="C32" i="1" l="1"/>
  <c r="F32" i="1"/>
  <c r="F34" i="1" s="1"/>
  <c r="F36" i="1" s="1"/>
  <c r="C34" i="1"/>
  <c r="C36" i="1" s="1"/>
  <c r="H25" i="1"/>
  <c r="H20" i="1"/>
  <c r="H32" i="1" l="1"/>
  <c r="H34" i="1" s="1"/>
  <c r="H36" i="1"/>
</calcChain>
</file>

<file path=xl/sharedStrings.xml><?xml version="1.0" encoding="utf-8"?>
<sst xmlns="http://schemas.openxmlformats.org/spreadsheetml/2006/main" count="45" uniqueCount="35">
  <si>
    <t>PA-IX-4</t>
  </si>
  <si>
    <t>Collector Systems</t>
  </si>
  <si>
    <t>Conveyance Systems</t>
  </si>
  <si>
    <t>Engineering and Material Support</t>
  </si>
  <si>
    <t>Improvements to Treatment Facilities</t>
  </si>
  <si>
    <t>Total</t>
  </si>
  <si>
    <t>($1,000)</t>
  </si>
  <si>
    <t>FY 2024 CIP Budget</t>
  </si>
  <si>
    <t>FB</t>
  </si>
  <si>
    <t>Federal Sources</t>
  </si>
  <si>
    <t>PB</t>
  </si>
  <si>
    <t>Private Sources</t>
  </si>
  <si>
    <t>SB</t>
  </si>
  <si>
    <t>State Sources</t>
  </si>
  <si>
    <t>TB</t>
  </si>
  <si>
    <t>Other Government</t>
  </si>
  <si>
    <t>XN</t>
  </si>
  <si>
    <t>New Loans</t>
  </si>
  <si>
    <t>XR</t>
  </si>
  <si>
    <t xml:space="preserve">Operating Revenue </t>
  </si>
  <si>
    <t>XT</t>
  </si>
  <si>
    <t>Carry Forward Loans</t>
  </si>
  <si>
    <t>Rollforward Estimate</t>
  </si>
  <si>
    <t>Remove Rollforward Estiamte</t>
  </si>
  <si>
    <t>Adjusted Total</t>
  </si>
  <si>
    <t>Table C-7, FY 2024, Line 10</t>
  </si>
  <si>
    <t>Rollfoward</t>
  </si>
  <si>
    <t>From FY 2023</t>
  </si>
  <si>
    <t>Estimated as 1/3</t>
  </si>
  <si>
    <t>From Prior Years</t>
  </si>
  <si>
    <t>See PA-VIII-8</t>
  </si>
  <si>
    <t>To Future Year</t>
  </si>
  <si>
    <t>Total Rollforward</t>
  </si>
  <si>
    <t>Total Adjusted CIP</t>
  </si>
  <si>
    <t>Table C-7, FY 2024, Line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</si>
</sst>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2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50191-E20E-481E-A9BB-D4FE6D9795EC}">
  <dimension ref="A1:I38"/>
  <sheetViews>
    <sheetView tabSelected="1" workbookViewId="0">
      <selection activeCell="C6" sqref="C6"/>
    </sheetView>
  </sheetViews>
  <sheetFormatPr defaultRowHeight="14.45"/>
  <cols>
    <col min="2" max="2" width="33.5703125" bestFit="1" customWidth="1"/>
    <col min="3" max="6" width="14.85546875" customWidth="1"/>
    <col min="7" max="7" width="4.140625" customWidth="1"/>
    <col min="8" max="8" width="12.5703125" bestFit="1" customWidth="1"/>
  </cols>
  <sheetData>
    <row r="1" spans="1:8">
      <c r="A1" t="s">
        <v>0</v>
      </c>
    </row>
    <row r="5" spans="1:8" ht="43.5">
      <c r="C5" s="4" t="s">
        <v>1</v>
      </c>
      <c r="D5" s="4" t="s">
        <v>2</v>
      </c>
      <c r="E5" s="4" t="s">
        <v>3</v>
      </c>
      <c r="F5" s="4" t="s">
        <v>4</v>
      </c>
      <c r="H5" s="5" t="s">
        <v>5</v>
      </c>
    </row>
    <row r="6" spans="1:8">
      <c r="C6" s="6" t="s">
        <v>6</v>
      </c>
      <c r="D6" s="6" t="s">
        <v>6</v>
      </c>
      <c r="E6" s="6" t="s">
        <v>6</v>
      </c>
      <c r="F6" s="6" t="s">
        <v>6</v>
      </c>
      <c r="H6" s="6" t="s">
        <v>6</v>
      </c>
    </row>
    <row r="7" spans="1:8">
      <c r="B7" s="3" t="s">
        <v>7</v>
      </c>
    </row>
    <row r="8" spans="1:8">
      <c r="A8" t="s">
        <v>8</v>
      </c>
      <c r="B8" t="s">
        <v>9</v>
      </c>
      <c r="C8" s="1">
        <v>100</v>
      </c>
      <c r="D8" s="1">
        <v>100</v>
      </c>
      <c r="E8" s="1"/>
      <c r="F8" s="1">
        <v>50</v>
      </c>
      <c r="G8" s="1"/>
      <c r="H8" s="1">
        <f>SUM(C8:G8)</f>
        <v>250</v>
      </c>
    </row>
    <row r="9" spans="1:8">
      <c r="A9" t="s">
        <v>10</v>
      </c>
      <c r="B9" t="s">
        <v>11</v>
      </c>
      <c r="C9" s="1">
        <v>10</v>
      </c>
      <c r="D9" s="1">
        <v>10</v>
      </c>
      <c r="E9" s="1"/>
      <c r="F9" s="1"/>
      <c r="G9" s="1"/>
      <c r="H9" s="1">
        <f>SUM(C9:G9)</f>
        <v>20</v>
      </c>
    </row>
    <row r="10" spans="1:8">
      <c r="A10" t="s">
        <v>12</v>
      </c>
      <c r="B10" t="s">
        <v>13</v>
      </c>
      <c r="C10" s="1">
        <v>100</v>
      </c>
      <c r="D10" s="1">
        <v>100</v>
      </c>
      <c r="E10" s="1"/>
      <c r="F10" s="1">
        <v>50</v>
      </c>
      <c r="G10" s="1"/>
      <c r="H10" s="1">
        <f>SUM(C10:G10)</f>
        <v>250</v>
      </c>
    </row>
    <row r="11" spans="1:8">
      <c r="A11" t="s">
        <v>14</v>
      </c>
      <c r="B11" t="s">
        <v>15</v>
      </c>
      <c r="C11" s="1">
        <v>100</v>
      </c>
      <c r="D11" s="1"/>
      <c r="E11" s="1"/>
      <c r="F11" s="1"/>
      <c r="G11" s="1"/>
      <c r="H11" s="1">
        <f>SUM(C11:G11)</f>
        <v>100</v>
      </c>
    </row>
    <row r="12" spans="1:8">
      <c r="A12" t="s">
        <v>16</v>
      </c>
      <c r="B12" t="s">
        <v>17</v>
      </c>
      <c r="C12" s="1">
        <f>177200+490</f>
        <v>177690</v>
      </c>
      <c r="D12" s="1">
        <f>119800+5000+90</f>
        <v>124890</v>
      </c>
      <c r="E12" s="1"/>
      <c r="F12" s="1">
        <v>392651</v>
      </c>
      <c r="G12" s="1"/>
      <c r="H12" s="1">
        <f>SUM(C12:G12)</f>
        <v>695231</v>
      </c>
    </row>
    <row r="13" spans="1:8">
      <c r="A13" t="s">
        <v>18</v>
      </c>
      <c r="B13" t="s">
        <v>19</v>
      </c>
      <c r="C13" s="1">
        <v>7000</v>
      </c>
      <c r="D13" s="1">
        <v>37000</v>
      </c>
      <c r="E13" s="1">
        <f>12806+12000</f>
        <v>24806</v>
      </c>
      <c r="F13" s="1">
        <v>249</v>
      </c>
      <c r="G13" s="1"/>
      <c r="H13" s="1">
        <f>SUM(C13:G13)</f>
        <v>69055</v>
      </c>
    </row>
    <row r="14" spans="1:8">
      <c r="A14" t="s">
        <v>20</v>
      </c>
      <c r="B14" t="s">
        <v>21</v>
      </c>
      <c r="C14" s="1"/>
      <c r="D14" s="1"/>
      <c r="E14" s="1"/>
      <c r="F14" s="1"/>
      <c r="G14" s="1"/>
      <c r="H14" s="1">
        <f>SUM(C14:G14)</f>
        <v>0</v>
      </c>
    </row>
    <row r="15" spans="1:8">
      <c r="C15" s="1"/>
      <c r="D15" s="1"/>
      <c r="E15" s="1"/>
      <c r="F15" s="1"/>
      <c r="G15" s="1"/>
      <c r="H15" s="1"/>
    </row>
    <row r="16" spans="1:8">
      <c r="B16" s="3" t="s">
        <v>22</v>
      </c>
      <c r="C16" s="1"/>
      <c r="D16" s="1"/>
      <c r="E16" s="1"/>
      <c r="F16" s="1"/>
      <c r="G16" s="1"/>
      <c r="H16" s="1"/>
    </row>
    <row r="17" spans="1:9">
      <c r="A17" t="s">
        <v>18</v>
      </c>
      <c r="B17" t="s">
        <v>19</v>
      </c>
      <c r="C17" s="1">
        <f>25916+16+19+96</f>
        <v>26047</v>
      </c>
      <c r="D17" s="1">
        <v>14319</v>
      </c>
      <c r="E17" s="1">
        <v>3010</v>
      </c>
      <c r="F17" s="1">
        <f>23858+25</f>
        <v>23883</v>
      </c>
      <c r="G17" s="1"/>
      <c r="H17" s="1">
        <f>SUM(C17:G17)</f>
        <v>67259</v>
      </c>
    </row>
    <row r="18" spans="1:9">
      <c r="A18" t="s">
        <v>20</v>
      </c>
      <c r="B18" t="s">
        <v>21</v>
      </c>
      <c r="C18" s="1">
        <f>92758+23087</f>
        <v>115845</v>
      </c>
      <c r="D18" s="1">
        <f>108355+50+12346+35000</f>
        <v>155751</v>
      </c>
      <c r="E18" s="1"/>
      <c r="F18" s="1">
        <f>221064+70437+16509</f>
        <v>308010</v>
      </c>
      <c r="G18" s="1"/>
      <c r="H18" s="1">
        <f>SUM(C18:G18)</f>
        <v>579606</v>
      </c>
    </row>
    <row r="19" spans="1:9">
      <c r="C19" s="1"/>
      <c r="D19" s="1"/>
      <c r="E19" s="1"/>
      <c r="F19" s="1"/>
      <c r="G19" s="1"/>
      <c r="H19" s="1"/>
    </row>
    <row r="20" spans="1:9">
      <c r="B20" t="s">
        <v>5</v>
      </c>
      <c r="C20" s="1">
        <f>SUM(C8:C19)</f>
        <v>326892</v>
      </c>
      <c r="D20" s="1">
        <f>SUM(D8:D19)</f>
        <v>332170</v>
      </c>
      <c r="E20" s="1">
        <f>SUM(E8:E19)</f>
        <v>27816</v>
      </c>
      <c r="F20" s="1">
        <f>SUM(F8:F19)</f>
        <v>724893</v>
      </c>
      <c r="G20" s="1"/>
      <c r="H20" s="1">
        <f>SUM(C20:G20)</f>
        <v>1411771</v>
      </c>
    </row>
    <row r="22" spans="1:9">
      <c r="H22" s="2"/>
    </row>
    <row r="23" spans="1:9">
      <c r="B23" t="s">
        <v>23</v>
      </c>
      <c r="C23" s="2">
        <f>-C17-C18</f>
        <v>-141892</v>
      </c>
      <c r="D23" s="2">
        <f>-D17-D18</f>
        <v>-170070</v>
      </c>
      <c r="E23" s="2">
        <f>-E17-E18</f>
        <v>-3010</v>
      </c>
      <c r="F23" s="2">
        <f>-F17-F18</f>
        <v>-331893</v>
      </c>
      <c r="H23" s="1">
        <f>SUM(C23:G23)</f>
        <v>-646865</v>
      </c>
    </row>
    <row r="24" spans="1:9">
      <c r="C24" s="2"/>
      <c r="D24" s="2"/>
      <c r="E24" s="2"/>
      <c r="F24" s="2"/>
      <c r="H24" s="1"/>
    </row>
    <row r="25" spans="1:9">
      <c r="B25" t="s">
        <v>24</v>
      </c>
      <c r="C25" s="2">
        <f>+C20+C23</f>
        <v>185000</v>
      </c>
      <c r="D25" s="2">
        <f>+D20+D23</f>
        <v>162100</v>
      </c>
      <c r="E25" s="2">
        <f>+E20+E23</f>
        <v>24806</v>
      </c>
      <c r="F25" s="2">
        <f>+F20+F23</f>
        <v>393000</v>
      </c>
      <c r="H25" s="1">
        <f>SUM(C25:G25)</f>
        <v>764906</v>
      </c>
    </row>
    <row r="27" spans="1:9">
      <c r="B27" t="s">
        <v>25</v>
      </c>
      <c r="H27" s="1">
        <v>764906</v>
      </c>
    </row>
    <row r="29" spans="1:9">
      <c r="B29" t="s">
        <v>26</v>
      </c>
    </row>
    <row r="30" spans="1:9">
      <c r="B30" t="s">
        <v>27</v>
      </c>
      <c r="C30" s="1">
        <f>170860*33.3333333333333%</f>
        <v>56953.33333333327</v>
      </c>
      <c r="D30" s="1">
        <f>128060*33.3333333333333%</f>
        <v>42686.666666666621</v>
      </c>
      <c r="F30" s="1">
        <f>255000*33.3333333333333%</f>
        <v>84999.999999999913</v>
      </c>
      <c r="H30" s="1">
        <f>SUM(C30:G30)</f>
        <v>184639.9999999998</v>
      </c>
      <c r="I30" t="s">
        <v>28</v>
      </c>
    </row>
    <row r="31" spans="1:9">
      <c r="B31" t="s">
        <v>29</v>
      </c>
      <c r="D31" s="1">
        <f>20000</f>
        <v>20000</v>
      </c>
      <c r="E31" s="1"/>
      <c r="F31" s="1">
        <f>125000</f>
        <v>125000</v>
      </c>
      <c r="H31" s="1">
        <f>SUM(C31:G31)</f>
        <v>145000</v>
      </c>
      <c r="I31" t="s">
        <v>30</v>
      </c>
    </row>
    <row r="32" spans="1:9">
      <c r="B32" t="s">
        <v>31</v>
      </c>
      <c r="C32" s="1">
        <f>-C25*33.3333333333333%</f>
        <v>-61666.666666666599</v>
      </c>
      <c r="D32" s="1">
        <f>-D25*33.3333333333333%</f>
        <v>-54033.333333333278</v>
      </c>
      <c r="F32" s="1">
        <f>-F25*33.3333333333333%</f>
        <v>-130999.99999999987</v>
      </c>
      <c r="H32" s="1">
        <f>SUM(C32:G32)</f>
        <v>-246699.99999999977</v>
      </c>
      <c r="I32" t="s">
        <v>28</v>
      </c>
    </row>
    <row r="34" spans="2:8">
      <c r="B34" t="s">
        <v>32</v>
      </c>
      <c r="C34" s="2">
        <f>SUM(C30:C33)</f>
        <v>-4713.3333333333285</v>
      </c>
      <c r="D34" s="2">
        <f>SUM(D30:D33)</f>
        <v>8653.333333333343</v>
      </c>
      <c r="E34" s="2">
        <f>SUM(E30:E33)</f>
        <v>0</v>
      </c>
      <c r="F34" s="2">
        <f>SUM(F30:F33)</f>
        <v>79000.000000000044</v>
      </c>
      <c r="H34" s="2">
        <f>SUM(H30:H33)</f>
        <v>82940</v>
      </c>
    </row>
    <row r="36" spans="2:8">
      <c r="B36" t="s">
        <v>33</v>
      </c>
      <c r="C36" s="2">
        <f>+C25+C34</f>
        <v>180286.66666666669</v>
      </c>
      <c r="D36" s="2">
        <f>+D25+D34</f>
        <v>170753.33333333334</v>
      </c>
      <c r="E36" s="2">
        <f>+E25+E34</f>
        <v>24806</v>
      </c>
      <c r="F36" s="2">
        <f>+F25+F34</f>
        <v>472000.00000000006</v>
      </c>
      <c r="H36" s="1">
        <f>SUM(C36:G36)</f>
        <v>847846</v>
      </c>
    </row>
    <row r="38" spans="2:8">
      <c r="B38" t="s">
        <v>34</v>
      </c>
      <c r="H38" s="1">
        <v>847846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93C6A8-1244-4178-BB6C-1CF646F586CF}"/>
</file>

<file path=customXml/itemProps2.xml><?xml version="1.0" encoding="utf-8"?>
<ds:datastoreItem xmlns:ds="http://schemas.openxmlformats.org/officeDocument/2006/customXml" ds:itemID="{F5DEF76F-878A-4DC5-B2D7-276B30B76ABC}"/>
</file>

<file path=customXml/itemProps3.xml><?xml version="1.0" encoding="utf-8"?>
<ds:datastoreItem xmlns:ds="http://schemas.openxmlformats.org/officeDocument/2006/customXml" ds:itemID="{A77141FF-495E-4398-BF44-9DD11A4726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BV</dc:creator>
  <cp:keywords/>
  <dc:description/>
  <cp:lastModifiedBy>Merritt, Brian L.</cp:lastModifiedBy>
  <cp:revision/>
  <dcterms:created xsi:type="dcterms:W3CDTF">2023-03-17T21:45:09Z</dcterms:created>
  <dcterms:modified xsi:type="dcterms:W3CDTF">2023-03-21T20:54:34Z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</Properties>
</file>