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II/"/>
    </mc:Choice>
  </mc:AlternateContent>
  <xr:revisionPtr revIDLastSave="12" documentId="8_{A70BE9C5-362A-4451-858C-29A64D6072DB}" xr6:coauthVersionLast="47" xr6:coauthVersionMax="47" xr10:uidLastSave="{9ADDDB24-9B73-4505-BDED-DC3B4328C05C}"/>
  <bookViews>
    <workbookView xWindow="28680" yWindow="-120" windowWidth="29040" windowHeight="15840" xr2:uid="{4FF3BD13-A8BE-43A5-925B-B3D9AC5543B6}"/>
  </bookViews>
  <sheets>
    <sheet name="II-54 Based on FINPLAN Output" sheetId="4" r:id="rId1"/>
    <sheet name="II-54 Caclculations" sheetId="2" r:id="rId2"/>
    <sheet name="II-57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3" l="1"/>
  <c r="P55" i="3"/>
  <c r="P56" i="3" s="1"/>
  <c r="Q55" i="3"/>
  <c r="R55" i="3"/>
  <c r="S55" i="3"/>
  <c r="T55" i="3"/>
  <c r="T56" i="3" s="1"/>
  <c r="U55" i="3"/>
  <c r="U56" i="3" s="1"/>
  <c r="V55" i="3"/>
  <c r="V56" i="3" s="1"/>
  <c r="W55" i="3"/>
  <c r="W56" i="3" s="1"/>
  <c r="O56" i="3"/>
  <c r="Q56" i="3"/>
  <c r="R56" i="3"/>
  <c r="S56" i="3"/>
  <c r="AP12" i="4"/>
  <c r="AO12" i="4"/>
  <c r="AN12" i="4"/>
  <c r="AM12" i="4"/>
  <c r="AL12" i="4"/>
  <c r="AK12" i="4"/>
  <c r="AJ12" i="4"/>
  <c r="AP10" i="4"/>
  <c r="AO10" i="4"/>
  <c r="AN10" i="4"/>
  <c r="AM10" i="4"/>
  <c r="AL10" i="4"/>
  <c r="AK10" i="4"/>
  <c r="AJ10" i="4"/>
  <c r="AP9" i="4"/>
  <c r="AO9" i="4"/>
  <c r="AN9" i="4"/>
  <c r="AM9" i="4"/>
  <c r="AL9" i="4"/>
  <c r="AK9" i="4"/>
  <c r="AJ9" i="4"/>
  <c r="R60" i="3"/>
  <c r="P48" i="3"/>
  <c r="Q48" i="3" s="1"/>
  <c r="R48" i="3" s="1"/>
  <c r="S48" i="3" s="1"/>
  <c r="T48" i="3" s="1"/>
  <c r="U48" i="3" s="1"/>
  <c r="V48" i="3" s="1"/>
  <c r="W48" i="3" s="1"/>
  <c r="E36" i="3"/>
  <c r="E46" i="3" s="1"/>
  <c r="D36" i="3"/>
  <c r="D46" i="3" s="1"/>
  <c r="E16" i="3"/>
  <c r="E24" i="3" s="1"/>
  <c r="D16" i="3"/>
  <c r="D24" i="3" s="1"/>
  <c r="P48" i="2"/>
  <c r="Q48" i="2" s="1"/>
  <c r="R48" i="2" s="1"/>
  <c r="S48" i="2" s="1"/>
  <c r="T48" i="2" s="1"/>
  <c r="U48" i="2" s="1"/>
  <c r="V48" i="2" s="1"/>
  <c r="W48" i="2" s="1"/>
  <c r="E36" i="2"/>
  <c r="E46" i="2" s="1"/>
  <c r="D36" i="2"/>
  <c r="D46" i="2" s="1"/>
  <c r="P55" i="2"/>
  <c r="Q55" i="2"/>
  <c r="E16" i="2"/>
  <c r="E24" i="2" s="1"/>
  <c r="D16" i="2"/>
  <c r="D24" i="2" s="1"/>
  <c r="W55" i="2"/>
  <c r="W56" i="2" s="1"/>
  <c r="W59" i="2" s="1"/>
  <c r="W21" i="2" s="1"/>
  <c r="AH21" i="2" s="1"/>
  <c r="V55" i="2"/>
  <c r="V56" i="2" s="1"/>
  <c r="U55" i="2"/>
  <c r="U56" i="2" s="1"/>
  <c r="T55" i="2"/>
  <c r="T56" i="2" s="1"/>
  <c r="S55" i="2"/>
  <c r="S56" i="2" s="1"/>
  <c r="R55" i="2"/>
  <c r="O55" i="2"/>
  <c r="O56" i="2" s="1"/>
  <c r="P60" i="3" l="1"/>
  <c r="R44" i="3"/>
  <c r="AC44" i="3" s="1"/>
  <c r="R38" i="3"/>
  <c r="AC38" i="3" s="1"/>
  <c r="R32" i="3"/>
  <c r="AC32" i="3" s="1"/>
  <c r="R39" i="3"/>
  <c r="AC39" i="3" s="1"/>
  <c r="R33" i="3"/>
  <c r="AC33" i="3" s="1"/>
  <c r="R43" i="3"/>
  <c r="AC43" i="3" s="1"/>
  <c r="R31" i="3"/>
  <c r="AC31" i="3" s="1"/>
  <c r="R30" i="3"/>
  <c r="AC30" i="3" s="1"/>
  <c r="R40" i="3"/>
  <c r="AC40" i="3" s="1"/>
  <c r="R37" i="3"/>
  <c r="AC37" i="3" s="1"/>
  <c r="R41" i="3"/>
  <c r="AC41" i="3" s="1"/>
  <c r="R34" i="3"/>
  <c r="AC34" i="3" s="1"/>
  <c r="R42" i="3"/>
  <c r="AC42" i="3" s="1"/>
  <c r="P43" i="3"/>
  <c r="AA43" i="3" s="1"/>
  <c r="P41" i="3"/>
  <c r="AA41" i="3" s="1"/>
  <c r="P37" i="3"/>
  <c r="AA37" i="3" s="1"/>
  <c r="P31" i="3"/>
  <c r="AA31" i="3" s="1"/>
  <c r="P44" i="3"/>
  <c r="AA44" i="3" s="1"/>
  <c r="P38" i="3"/>
  <c r="AA38" i="3" s="1"/>
  <c r="P32" i="3"/>
  <c r="AA32" i="3" s="1"/>
  <c r="P34" i="3"/>
  <c r="AA34" i="3" s="1"/>
  <c r="P39" i="3"/>
  <c r="AA39" i="3" s="1"/>
  <c r="P33" i="3"/>
  <c r="AA33" i="3" s="1"/>
  <c r="P40" i="3"/>
  <c r="AA40" i="3" s="1"/>
  <c r="P42" i="3"/>
  <c r="AA42" i="3" s="1"/>
  <c r="P30" i="3"/>
  <c r="AA30" i="3" s="1"/>
  <c r="Q60" i="3"/>
  <c r="P59" i="3"/>
  <c r="S60" i="3"/>
  <c r="R59" i="3"/>
  <c r="T60" i="3"/>
  <c r="U59" i="3"/>
  <c r="V59" i="3"/>
  <c r="W60" i="3"/>
  <c r="P56" i="2"/>
  <c r="P60" i="2" s="1"/>
  <c r="S59" i="2"/>
  <c r="S60" i="2"/>
  <c r="S42" i="2" s="1"/>
  <c r="AD42" i="2" s="1"/>
  <c r="Q56" i="2"/>
  <c r="Q59" i="2" s="1"/>
  <c r="W60" i="2"/>
  <c r="W42" i="2" s="1"/>
  <c r="AH42" i="2" s="1"/>
  <c r="W10" i="2"/>
  <c r="AH10" i="2" s="1"/>
  <c r="W13" i="2"/>
  <c r="AH13" i="2" s="1"/>
  <c r="W14" i="2"/>
  <c r="AH14" i="2" s="1"/>
  <c r="W19" i="2"/>
  <c r="AH19" i="2" s="1"/>
  <c r="W20" i="2"/>
  <c r="AH20" i="2" s="1"/>
  <c r="V60" i="2"/>
  <c r="V43" i="2" s="1"/>
  <c r="AG43" i="2" s="1"/>
  <c r="R56" i="2"/>
  <c r="R60" i="2" s="1"/>
  <c r="T60" i="2"/>
  <c r="W12" i="2"/>
  <c r="AH12" i="2" s="1"/>
  <c r="W18" i="2"/>
  <c r="AH18" i="2" s="1"/>
  <c r="W22" i="2"/>
  <c r="AH22" i="2" s="1"/>
  <c r="T59" i="2"/>
  <c r="U59" i="2"/>
  <c r="U60" i="2"/>
  <c r="W11" i="2"/>
  <c r="AH11" i="2" s="1"/>
  <c r="W17" i="2"/>
  <c r="AH17" i="2" s="1"/>
  <c r="V59" i="2"/>
  <c r="W59" i="3" l="1"/>
  <c r="W19" i="3" s="1"/>
  <c r="AH19" i="3" s="1"/>
  <c r="S59" i="3"/>
  <c r="S13" i="3" s="1"/>
  <c r="AD13" i="3" s="1"/>
  <c r="V60" i="3"/>
  <c r="V30" i="3" s="1"/>
  <c r="AG30" i="3" s="1"/>
  <c r="W31" i="2"/>
  <c r="AH31" i="2" s="1"/>
  <c r="W41" i="2"/>
  <c r="AH41" i="2" s="1"/>
  <c r="U19" i="3"/>
  <c r="AF19" i="3" s="1"/>
  <c r="U13" i="3"/>
  <c r="AF13" i="3" s="1"/>
  <c r="U20" i="3"/>
  <c r="AF20" i="3" s="1"/>
  <c r="U14" i="3"/>
  <c r="AF14" i="3" s="1"/>
  <c r="U21" i="3"/>
  <c r="AF21" i="3" s="1"/>
  <c r="U17" i="3"/>
  <c r="AF17" i="3" s="1"/>
  <c r="U22" i="3"/>
  <c r="AF22" i="3" s="1"/>
  <c r="U18" i="3"/>
  <c r="AF18" i="3" s="1"/>
  <c r="U12" i="3"/>
  <c r="AF12" i="3" s="1"/>
  <c r="U10" i="3"/>
  <c r="AF10" i="3" s="1"/>
  <c r="U11" i="3"/>
  <c r="AF11" i="3" s="1"/>
  <c r="W42" i="3"/>
  <c r="AH42" i="3" s="1"/>
  <c r="W40" i="3"/>
  <c r="AH40" i="3" s="1"/>
  <c r="W34" i="3"/>
  <c r="AH34" i="3" s="1"/>
  <c r="W30" i="3"/>
  <c r="AH30" i="3" s="1"/>
  <c r="W43" i="3"/>
  <c r="AH43" i="3" s="1"/>
  <c r="W41" i="3"/>
  <c r="AH41" i="3" s="1"/>
  <c r="W37" i="3"/>
  <c r="AH37" i="3" s="1"/>
  <c r="W31" i="3"/>
  <c r="AH31" i="3" s="1"/>
  <c r="W44" i="3"/>
  <c r="AH44" i="3" s="1"/>
  <c r="W38" i="3"/>
  <c r="AH38" i="3" s="1"/>
  <c r="W32" i="3"/>
  <c r="AH32" i="3" s="1"/>
  <c r="W39" i="3"/>
  <c r="AH39" i="3" s="1"/>
  <c r="W33" i="3"/>
  <c r="AH33" i="3" s="1"/>
  <c r="T39" i="3"/>
  <c r="AE39" i="3" s="1"/>
  <c r="T33" i="3"/>
  <c r="AE33" i="3" s="1"/>
  <c r="T42" i="3"/>
  <c r="AE42" i="3" s="1"/>
  <c r="T40" i="3"/>
  <c r="AE40" i="3" s="1"/>
  <c r="T34" i="3"/>
  <c r="AE34" i="3" s="1"/>
  <c r="T30" i="3"/>
  <c r="AE30" i="3" s="1"/>
  <c r="T44" i="3"/>
  <c r="AE44" i="3" s="1"/>
  <c r="T32" i="3"/>
  <c r="AE32" i="3" s="1"/>
  <c r="T37" i="3"/>
  <c r="AE37" i="3" s="1"/>
  <c r="T38" i="3"/>
  <c r="AE38" i="3" s="1"/>
  <c r="T41" i="3"/>
  <c r="AE41" i="3" s="1"/>
  <c r="T43" i="3"/>
  <c r="AE43" i="3" s="1"/>
  <c r="T31" i="3"/>
  <c r="AE31" i="3" s="1"/>
  <c r="S44" i="3"/>
  <c r="AD44" i="3" s="1"/>
  <c r="S38" i="3"/>
  <c r="AD38" i="3" s="1"/>
  <c r="S32" i="3"/>
  <c r="AD32" i="3" s="1"/>
  <c r="S39" i="3"/>
  <c r="AD39" i="3" s="1"/>
  <c r="S33" i="3"/>
  <c r="AD33" i="3" s="1"/>
  <c r="S42" i="3"/>
  <c r="AD42" i="3" s="1"/>
  <c r="S40" i="3"/>
  <c r="AD40" i="3" s="1"/>
  <c r="S34" i="3"/>
  <c r="AD34" i="3" s="1"/>
  <c r="S30" i="3"/>
  <c r="AD30" i="3" s="1"/>
  <c r="S43" i="3"/>
  <c r="AD43" i="3" s="1"/>
  <c r="S41" i="3"/>
  <c r="AD41" i="3" s="1"/>
  <c r="S37" i="3"/>
  <c r="AD37" i="3" s="1"/>
  <c r="S31" i="3"/>
  <c r="AD31" i="3" s="1"/>
  <c r="V20" i="3"/>
  <c r="AG20" i="3" s="1"/>
  <c r="V14" i="3"/>
  <c r="AG14" i="3" s="1"/>
  <c r="V21" i="3"/>
  <c r="AG21" i="3" s="1"/>
  <c r="V17" i="3"/>
  <c r="AG17" i="3" s="1"/>
  <c r="V18" i="3"/>
  <c r="AG18" i="3" s="1"/>
  <c r="V10" i="3"/>
  <c r="AG10" i="3" s="1"/>
  <c r="V22" i="3"/>
  <c r="AG22" i="3" s="1"/>
  <c r="V11" i="3"/>
  <c r="AG11" i="3" s="1"/>
  <c r="V19" i="3"/>
  <c r="AG19" i="3" s="1"/>
  <c r="V12" i="3"/>
  <c r="AG12" i="3" s="1"/>
  <c r="V13" i="3"/>
  <c r="AG13" i="3" s="1"/>
  <c r="Q43" i="3"/>
  <c r="Q41" i="3"/>
  <c r="Q37" i="3"/>
  <c r="Q31" i="3"/>
  <c r="Q44" i="3"/>
  <c r="Q38" i="3"/>
  <c r="Q32" i="3"/>
  <c r="Q39" i="3"/>
  <c r="Q33" i="3"/>
  <c r="Q42" i="3"/>
  <c r="Q40" i="3"/>
  <c r="Q34" i="3"/>
  <c r="Q30" i="3"/>
  <c r="T59" i="3"/>
  <c r="AA36" i="3"/>
  <c r="AA46" i="3" s="1"/>
  <c r="P21" i="3"/>
  <c r="AA21" i="3" s="1"/>
  <c r="P17" i="3"/>
  <c r="AA17" i="3" s="1"/>
  <c r="P22" i="3"/>
  <c r="AA22" i="3" s="1"/>
  <c r="P18" i="3"/>
  <c r="AA18" i="3" s="1"/>
  <c r="P20" i="3"/>
  <c r="AA20" i="3" s="1"/>
  <c r="P13" i="3"/>
  <c r="AA13" i="3" s="1"/>
  <c r="P11" i="3"/>
  <c r="AA11" i="3" s="1"/>
  <c r="P12" i="3"/>
  <c r="AA12" i="3" s="1"/>
  <c r="P14" i="3"/>
  <c r="AA14" i="3" s="1"/>
  <c r="P10" i="3"/>
  <c r="AA10" i="3" s="1"/>
  <c r="P19" i="3"/>
  <c r="AA19" i="3" s="1"/>
  <c r="W18" i="3"/>
  <c r="AH18" i="3" s="1"/>
  <c r="U60" i="3"/>
  <c r="Q59" i="3"/>
  <c r="AC36" i="3"/>
  <c r="AC46" i="3" s="1"/>
  <c r="R22" i="3"/>
  <c r="AC22" i="3" s="1"/>
  <c r="R18" i="3"/>
  <c r="AC18" i="3" s="1"/>
  <c r="R19" i="3"/>
  <c r="AC19" i="3" s="1"/>
  <c r="R13" i="3"/>
  <c r="AC13" i="3" s="1"/>
  <c r="R17" i="3"/>
  <c r="AC17" i="3" s="1"/>
  <c r="R12" i="3"/>
  <c r="AC12" i="3" s="1"/>
  <c r="R21" i="3"/>
  <c r="AC21" i="3" s="1"/>
  <c r="R14" i="3"/>
  <c r="AC14" i="3" s="1"/>
  <c r="R10" i="3"/>
  <c r="AC10" i="3" s="1"/>
  <c r="R20" i="3"/>
  <c r="AC20" i="3" s="1"/>
  <c r="R11" i="3"/>
  <c r="AC11" i="3" s="1"/>
  <c r="V40" i="3"/>
  <c r="AG40" i="3" s="1"/>
  <c r="V34" i="3"/>
  <c r="AG34" i="3" s="1"/>
  <c r="V41" i="3"/>
  <c r="AG41" i="3" s="1"/>
  <c r="V37" i="3"/>
  <c r="AG37" i="3" s="1"/>
  <c r="V44" i="3"/>
  <c r="AG44" i="3" s="1"/>
  <c r="V32" i="3"/>
  <c r="AG32" i="3" s="1"/>
  <c r="W39" i="2"/>
  <c r="AH39" i="2" s="1"/>
  <c r="W44" i="2"/>
  <c r="AH44" i="2" s="1"/>
  <c r="W30" i="2"/>
  <c r="AH30" i="2" s="1"/>
  <c r="W37" i="2"/>
  <c r="AH37" i="2" s="1"/>
  <c r="W33" i="2"/>
  <c r="AH33" i="2" s="1"/>
  <c r="W38" i="2"/>
  <c r="AH38" i="2" s="1"/>
  <c r="R59" i="2"/>
  <c r="R12" i="2" s="1"/>
  <c r="AC12" i="2" s="1"/>
  <c r="P59" i="2"/>
  <c r="W34" i="2"/>
  <c r="AH34" i="2" s="1"/>
  <c r="W40" i="2"/>
  <c r="AH40" i="2" s="1"/>
  <c r="Q60" i="2"/>
  <c r="P40" i="2"/>
  <c r="AA40" i="2" s="1"/>
  <c r="P30" i="2"/>
  <c r="AA30" i="2" s="1"/>
  <c r="P39" i="2"/>
  <c r="AA39" i="2" s="1"/>
  <c r="P41" i="2"/>
  <c r="AA41" i="2" s="1"/>
  <c r="P44" i="2"/>
  <c r="AA44" i="2" s="1"/>
  <c r="P38" i="2"/>
  <c r="AA38" i="2" s="1"/>
  <c r="P34" i="2"/>
  <c r="AA34" i="2" s="1"/>
  <c r="P33" i="2"/>
  <c r="AA33" i="2" s="1"/>
  <c r="P32" i="2"/>
  <c r="AA32" i="2" s="1"/>
  <c r="P31" i="2"/>
  <c r="AA31" i="2" s="1"/>
  <c r="P43" i="2"/>
  <c r="AA43" i="2" s="1"/>
  <c r="P37" i="2"/>
  <c r="AA37" i="2" s="1"/>
  <c r="P42" i="2"/>
  <c r="AA42" i="2" s="1"/>
  <c r="Q18" i="2"/>
  <c r="AB18" i="2" s="1"/>
  <c r="Q17" i="2"/>
  <c r="AB17" i="2" s="1"/>
  <c r="Q14" i="2"/>
  <c r="AB14" i="2" s="1"/>
  <c r="Q13" i="2"/>
  <c r="AB13" i="2" s="1"/>
  <c r="Q19" i="2"/>
  <c r="AB19" i="2" s="1"/>
  <c r="Q22" i="2"/>
  <c r="AB22" i="2" s="1"/>
  <c r="Q12" i="2"/>
  <c r="AB12" i="2" s="1"/>
  <c r="Q21" i="2"/>
  <c r="AB21" i="2" s="1"/>
  <c r="Q11" i="2"/>
  <c r="AB11" i="2" s="1"/>
  <c r="Q20" i="2"/>
  <c r="AB20" i="2" s="1"/>
  <c r="Q10" i="2"/>
  <c r="AB10" i="2" s="1"/>
  <c r="W32" i="2"/>
  <c r="AH32" i="2" s="1"/>
  <c r="W43" i="2"/>
  <c r="AH43" i="2" s="1"/>
  <c r="S30" i="2"/>
  <c r="AD30" i="2" s="1"/>
  <c r="V32" i="2"/>
  <c r="AG32" i="2" s="1"/>
  <c r="S44" i="2"/>
  <c r="AD44" i="2" s="1"/>
  <c r="S39" i="2"/>
  <c r="AD39" i="2" s="1"/>
  <c r="S41" i="2"/>
  <c r="AD41" i="2" s="1"/>
  <c r="V42" i="2"/>
  <c r="AG42" i="2" s="1"/>
  <c r="S37" i="2"/>
  <c r="AD37" i="2" s="1"/>
  <c r="S38" i="2"/>
  <c r="AD38" i="2" s="1"/>
  <c r="V41" i="2"/>
  <c r="AG41" i="2" s="1"/>
  <c r="V44" i="2"/>
  <c r="AG44" i="2" s="1"/>
  <c r="S31" i="2"/>
  <c r="AD31" i="2" s="1"/>
  <c r="AH16" i="2"/>
  <c r="AH24" i="2" s="1"/>
  <c r="V34" i="2"/>
  <c r="AG34" i="2" s="1"/>
  <c r="S32" i="2"/>
  <c r="AD32" i="2" s="1"/>
  <c r="S33" i="2"/>
  <c r="AD33" i="2" s="1"/>
  <c r="S40" i="2"/>
  <c r="AD40" i="2" s="1"/>
  <c r="V37" i="2"/>
  <c r="AG37" i="2" s="1"/>
  <c r="S34" i="2"/>
  <c r="AD34" i="2" s="1"/>
  <c r="V39" i="2"/>
  <c r="AG39" i="2" s="1"/>
  <c r="V40" i="2"/>
  <c r="AG40" i="2" s="1"/>
  <c r="V30" i="2"/>
  <c r="AG30" i="2" s="1"/>
  <c r="V31" i="2"/>
  <c r="AG31" i="2" s="1"/>
  <c r="V38" i="2"/>
  <c r="AG38" i="2" s="1"/>
  <c r="S43" i="2"/>
  <c r="AD43" i="2" s="1"/>
  <c r="V33" i="2"/>
  <c r="AG33" i="2" s="1"/>
  <c r="T19" i="2"/>
  <c r="AE19" i="2" s="1"/>
  <c r="T13" i="2"/>
  <c r="AE13" i="2" s="1"/>
  <c r="T21" i="2"/>
  <c r="AE21" i="2" s="1"/>
  <c r="T17" i="2"/>
  <c r="AE17" i="2" s="1"/>
  <c r="T20" i="2"/>
  <c r="AE20" i="2" s="1"/>
  <c r="T14" i="2"/>
  <c r="AE14" i="2" s="1"/>
  <c r="T10" i="2"/>
  <c r="AE10" i="2" s="1"/>
  <c r="T11" i="2"/>
  <c r="AE11" i="2" s="1"/>
  <c r="T22" i="2"/>
  <c r="AE22" i="2" s="1"/>
  <c r="T18" i="2"/>
  <c r="AE18" i="2" s="1"/>
  <c r="T12" i="2"/>
  <c r="AE12" i="2" s="1"/>
  <c r="S21" i="2"/>
  <c r="AD21" i="2" s="1"/>
  <c r="S19" i="2"/>
  <c r="AD19" i="2" s="1"/>
  <c r="S13" i="2"/>
  <c r="AD13" i="2" s="1"/>
  <c r="S17" i="2"/>
  <c r="AD17" i="2" s="1"/>
  <c r="S11" i="2"/>
  <c r="AD11" i="2" s="1"/>
  <c r="S20" i="2"/>
  <c r="AD20" i="2" s="1"/>
  <c r="S14" i="2"/>
  <c r="AD14" i="2" s="1"/>
  <c r="S10" i="2"/>
  <c r="AD10" i="2" s="1"/>
  <c r="S22" i="2"/>
  <c r="AD22" i="2" s="1"/>
  <c r="S18" i="2"/>
  <c r="AD18" i="2" s="1"/>
  <c r="S12" i="2"/>
  <c r="AD12" i="2" s="1"/>
  <c r="T42" i="2"/>
  <c r="AE42" i="2" s="1"/>
  <c r="T40" i="2"/>
  <c r="AE40" i="2" s="1"/>
  <c r="T34" i="2"/>
  <c r="AE34" i="2" s="1"/>
  <c r="T30" i="2"/>
  <c r="AE30" i="2" s="1"/>
  <c r="T43" i="2"/>
  <c r="AE43" i="2" s="1"/>
  <c r="T41" i="2"/>
  <c r="AE41" i="2" s="1"/>
  <c r="T37" i="2"/>
  <c r="AE37" i="2" s="1"/>
  <c r="T31" i="2"/>
  <c r="AE31" i="2" s="1"/>
  <c r="T44" i="2"/>
  <c r="AE44" i="2" s="1"/>
  <c r="T38" i="2"/>
  <c r="AE38" i="2" s="1"/>
  <c r="T32" i="2"/>
  <c r="AE32" i="2" s="1"/>
  <c r="T39" i="2"/>
  <c r="AE39" i="2" s="1"/>
  <c r="T33" i="2"/>
  <c r="AE33" i="2" s="1"/>
  <c r="R39" i="2"/>
  <c r="AC39" i="2" s="1"/>
  <c r="R33" i="2"/>
  <c r="AC33" i="2" s="1"/>
  <c r="R42" i="2"/>
  <c r="AC42" i="2" s="1"/>
  <c r="R40" i="2"/>
  <c r="AC40" i="2" s="1"/>
  <c r="R34" i="2"/>
  <c r="AC34" i="2" s="1"/>
  <c r="R30" i="2"/>
  <c r="AC30" i="2" s="1"/>
  <c r="R43" i="2"/>
  <c r="AC43" i="2" s="1"/>
  <c r="R41" i="2"/>
  <c r="AC41" i="2" s="1"/>
  <c r="R37" i="2"/>
  <c r="AC37" i="2" s="1"/>
  <c r="R31" i="2"/>
  <c r="AC31" i="2" s="1"/>
  <c r="R44" i="2"/>
  <c r="AC44" i="2" s="1"/>
  <c r="R38" i="2"/>
  <c r="AC38" i="2" s="1"/>
  <c r="R32" i="2"/>
  <c r="AC32" i="2" s="1"/>
  <c r="U18" i="2"/>
  <c r="AF18" i="2" s="1"/>
  <c r="U20" i="2"/>
  <c r="AF20" i="2" s="1"/>
  <c r="U14" i="2"/>
  <c r="AF14" i="2" s="1"/>
  <c r="U10" i="2"/>
  <c r="AF10" i="2" s="1"/>
  <c r="U22" i="2"/>
  <c r="AF22" i="2" s="1"/>
  <c r="U21" i="2"/>
  <c r="AF21" i="2" s="1"/>
  <c r="U17" i="2"/>
  <c r="AF17" i="2" s="1"/>
  <c r="U11" i="2"/>
  <c r="AF11" i="2" s="1"/>
  <c r="U12" i="2"/>
  <c r="AF12" i="2" s="1"/>
  <c r="U19" i="2"/>
  <c r="AF19" i="2" s="1"/>
  <c r="U13" i="2"/>
  <c r="AF13" i="2" s="1"/>
  <c r="U33" i="2"/>
  <c r="AF33" i="2" s="1"/>
  <c r="U43" i="2"/>
  <c r="AF43" i="2" s="1"/>
  <c r="U41" i="2"/>
  <c r="AF41" i="2" s="1"/>
  <c r="U37" i="2"/>
  <c r="AF37" i="2" s="1"/>
  <c r="U31" i="2"/>
  <c r="AF31" i="2" s="1"/>
  <c r="U44" i="2"/>
  <c r="AF44" i="2" s="1"/>
  <c r="U38" i="2"/>
  <c r="AF38" i="2" s="1"/>
  <c r="U32" i="2"/>
  <c r="AF32" i="2" s="1"/>
  <c r="U39" i="2"/>
  <c r="AF39" i="2" s="1"/>
  <c r="U42" i="2"/>
  <c r="AF42" i="2" s="1"/>
  <c r="U40" i="2"/>
  <c r="AF40" i="2" s="1"/>
  <c r="U34" i="2"/>
  <c r="AF34" i="2" s="1"/>
  <c r="U30" i="2"/>
  <c r="AF30" i="2" s="1"/>
  <c r="V20" i="2"/>
  <c r="AG20" i="2" s="1"/>
  <c r="V14" i="2"/>
  <c r="AG14" i="2" s="1"/>
  <c r="V10" i="2"/>
  <c r="AG10" i="2" s="1"/>
  <c r="V12" i="2"/>
  <c r="AG12" i="2" s="1"/>
  <c r="V21" i="2"/>
  <c r="AG21" i="2" s="1"/>
  <c r="V17" i="2"/>
  <c r="AG17" i="2" s="1"/>
  <c r="V11" i="2"/>
  <c r="AG11" i="2" s="1"/>
  <c r="V22" i="2"/>
  <c r="AG22" i="2" s="1"/>
  <c r="V18" i="2"/>
  <c r="AG18" i="2" s="1"/>
  <c r="V19" i="2"/>
  <c r="AG19" i="2" s="1"/>
  <c r="V13" i="2"/>
  <c r="AG13" i="2" s="1"/>
  <c r="AB34" i="3" l="1"/>
  <c r="AL34" i="3" s="1"/>
  <c r="AB31" i="3"/>
  <c r="AL31" i="3" s="1"/>
  <c r="AB44" i="3"/>
  <c r="AL44" i="3" s="1"/>
  <c r="AB40" i="3"/>
  <c r="AM40" i="3" s="1"/>
  <c r="AB37" i="3"/>
  <c r="AL37" i="3" s="1"/>
  <c r="AB38" i="3"/>
  <c r="AL38" i="3" s="1"/>
  <c r="AB42" i="3"/>
  <c r="AL42" i="3" s="1"/>
  <c r="AB41" i="3"/>
  <c r="AM41" i="3" s="1"/>
  <c r="AB30" i="3"/>
  <c r="AL30" i="3" s="1"/>
  <c r="AB33" i="3"/>
  <c r="AL33" i="3" s="1"/>
  <c r="AB43" i="3"/>
  <c r="AM43" i="3" s="1"/>
  <c r="AB39" i="3"/>
  <c r="AM39" i="3" s="1"/>
  <c r="AB32" i="3"/>
  <c r="AL32" i="3" s="1"/>
  <c r="S20" i="3"/>
  <c r="AD20" i="3" s="1"/>
  <c r="V39" i="3"/>
  <c r="AG39" i="3" s="1"/>
  <c r="V42" i="3"/>
  <c r="AG42" i="3" s="1"/>
  <c r="V31" i="3"/>
  <c r="AG31" i="3" s="1"/>
  <c r="V38" i="3"/>
  <c r="AG38" i="3" s="1"/>
  <c r="V43" i="3"/>
  <c r="AG43" i="3" s="1"/>
  <c r="V33" i="3"/>
  <c r="AG33" i="3" s="1"/>
  <c r="AA16" i="3"/>
  <c r="AA24" i="3" s="1"/>
  <c r="S12" i="3"/>
  <c r="AD12" i="3" s="1"/>
  <c r="S11" i="3"/>
  <c r="AD11" i="3" s="1"/>
  <c r="S18" i="3"/>
  <c r="AD18" i="3" s="1"/>
  <c r="S10" i="3"/>
  <c r="AD10" i="3" s="1"/>
  <c r="S17" i="3"/>
  <c r="AD17" i="3" s="1"/>
  <c r="S21" i="3"/>
  <c r="AD21" i="3" s="1"/>
  <c r="S19" i="3"/>
  <c r="AD19" i="3" s="1"/>
  <c r="S22" i="3"/>
  <c r="AD22" i="3" s="1"/>
  <c r="S14" i="3"/>
  <c r="AD14" i="3" s="1"/>
  <c r="W17" i="3"/>
  <c r="AH17" i="3" s="1"/>
  <c r="W22" i="3"/>
  <c r="W21" i="3"/>
  <c r="W11" i="3"/>
  <c r="W14" i="3"/>
  <c r="W10" i="3"/>
  <c r="W13" i="3"/>
  <c r="W12" i="3"/>
  <c r="W20" i="3"/>
  <c r="AM44" i="3"/>
  <c r="AN33" i="3"/>
  <c r="AM34" i="3"/>
  <c r="AQ19" i="3"/>
  <c r="AQ18" i="3"/>
  <c r="AN32" i="3"/>
  <c r="AN39" i="3"/>
  <c r="AN43" i="3"/>
  <c r="T19" i="3"/>
  <c r="T13" i="3"/>
  <c r="T20" i="3"/>
  <c r="AE20" i="3" s="1"/>
  <c r="T14" i="3"/>
  <c r="AE14" i="3" s="1"/>
  <c r="T21" i="3"/>
  <c r="AE21" i="3" s="1"/>
  <c r="T18" i="3"/>
  <c r="AE18" i="3" s="1"/>
  <c r="T22" i="3"/>
  <c r="AE22" i="3" s="1"/>
  <c r="T10" i="3"/>
  <c r="T17" i="3"/>
  <c r="AE17" i="3" s="1"/>
  <c r="T12" i="3"/>
  <c r="AE12" i="3" s="1"/>
  <c r="T11" i="3"/>
  <c r="AE11" i="3" s="1"/>
  <c r="AN38" i="3"/>
  <c r="AN42" i="3"/>
  <c r="AD36" i="3"/>
  <c r="AD46" i="3" s="1"/>
  <c r="AM30" i="3"/>
  <c r="AN37" i="3"/>
  <c r="AH36" i="3"/>
  <c r="AH46" i="3" s="1"/>
  <c r="Q21" i="3"/>
  <c r="Q17" i="3"/>
  <c r="AB17" i="3" s="1"/>
  <c r="Q22" i="3"/>
  <c r="AB22" i="3" s="1"/>
  <c r="Q18" i="3"/>
  <c r="AB18" i="3" s="1"/>
  <c r="Q19" i="3"/>
  <c r="Q13" i="3"/>
  <c r="Q20" i="3"/>
  <c r="Q14" i="3"/>
  <c r="Q11" i="3"/>
  <c r="Q12" i="3"/>
  <c r="Q10" i="3"/>
  <c r="U39" i="3"/>
  <c r="U33" i="3"/>
  <c r="U42" i="3"/>
  <c r="U40" i="3"/>
  <c r="U34" i="3"/>
  <c r="U30" i="3"/>
  <c r="AF30" i="3" s="1"/>
  <c r="U43" i="3"/>
  <c r="U41" i="3"/>
  <c r="U37" i="3"/>
  <c r="U31" i="3"/>
  <c r="U44" i="3"/>
  <c r="U38" i="3"/>
  <c r="U32" i="3"/>
  <c r="AQ17" i="3"/>
  <c r="AN44" i="3"/>
  <c r="AM31" i="3"/>
  <c r="AM33" i="3"/>
  <c r="AN31" i="3"/>
  <c r="AE36" i="3"/>
  <c r="AE46" i="3" s="1"/>
  <c r="AN30" i="3"/>
  <c r="AM37" i="3"/>
  <c r="AN34" i="3"/>
  <c r="AF16" i="3"/>
  <c r="AF24" i="3" s="1"/>
  <c r="AC16" i="3"/>
  <c r="AC24" i="3" s="1"/>
  <c r="AG16" i="3"/>
  <c r="AG24" i="3" s="1"/>
  <c r="AN41" i="3"/>
  <c r="AN40" i="3"/>
  <c r="AA36" i="2"/>
  <c r="AA46" i="2" s="1"/>
  <c r="AO34" i="2"/>
  <c r="AO31" i="2"/>
  <c r="AQ33" i="2"/>
  <c r="AQ37" i="2"/>
  <c r="AO17" i="2"/>
  <c r="AO32" i="2"/>
  <c r="AN41" i="2"/>
  <c r="AO38" i="2"/>
  <c r="AP30" i="2"/>
  <c r="R17" i="2"/>
  <c r="AC17" i="2" s="1"/>
  <c r="R14" i="2"/>
  <c r="AC14" i="2" s="1"/>
  <c r="R10" i="2"/>
  <c r="AC10" i="2" s="1"/>
  <c r="R21" i="2"/>
  <c r="AC21" i="2" s="1"/>
  <c r="R22" i="2"/>
  <c r="AC22" i="2" s="1"/>
  <c r="R13" i="2"/>
  <c r="AC13" i="2" s="1"/>
  <c r="R18" i="2"/>
  <c r="AC18" i="2" s="1"/>
  <c r="R19" i="2"/>
  <c r="AC19" i="2" s="1"/>
  <c r="R20" i="2"/>
  <c r="AC20" i="2" s="1"/>
  <c r="AH36" i="2"/>
  <c r="AH46" i="2" s="1"/>
  <c r="R11" i="2"/>
  <c r="AC11" i="2" s="1"/>
  <c r="P13" i="2"/>
  <c r="AA13" i="2" s="1"/>
  <c r="P10" i="2"/>
  <c r="AA10" i="2" s="1"/>
  <c r="P14" i="2"/>
  <c r="AA14" i="2" s="1"/>
  <c r="P22" i="2"/>
  <c r="AA22" i="2" s="1"/>
  <c r="P19" i="2"/>
  <c r="AA19" i="2" s="1"/>
  <c r="P20" i="2"/>
  <c r="AA20" i="2" s="1"/>
  <c r="P12" i="2"/>
  <c r="AA12" i="2" s="1"/>
  <c r="P17" i="2"/>
  <c r="AA17" i="2" s="1"/>
  <c r="P21" i="2"/>
  <c r="AA21" i="2" s="1"/>
  <c r="P11" i="2"/>
  <c r="AA11" i="2" s="1"/>
  <c r="P18" i="2"/>
  <c r="AA18" i="2" s="1"/>
  <c r="Q33" i="2"/>
  <c r="AB33" i="2" s="1"/>
  <c r="Q32" i="2"/>
  <c r="AB32" i="2" s="1"/>
  <c r="Q41" i="2"/>
  <c r="AB41" i="2" s="1"/>
  <c r="Q31" i="2"/>
  <c r="AB31" i="2" s="1"/>
  <c r="Q40" i="2"/>
  <c r="AB40" i="2" s="1"/>
  <c r="Q30" i="2"/>
  <c r="AB30" i="2" s="1"/>
  <c r="Q39" i="2"/>
  <c r="AB39" i="2" s="1"/>
  <c r="Q44" i="2"/>
  <c r="AB44" i="2" s="1"/>
  <c r="Q38" i="2"/>
  <c r="AB38" i="2" s="1"/>
  <c r="Q34" i="2"/>
  <c r="AB34" i="2" s="1"/>
  <c r="Q43" i="2"/>
  <c r="AB43" i="2" s="1"/>
  <c r="Q37" i="2"/>
  <c r="AB37" i="2" s="1"/>
  <c r="Q42" i="2"/>
  <c r="AB42" i="2" s="1"/>
  <c r="AD36" i="2"/>
  <c r="AM38" i="3" l="1"/>
  <c r="AB36" i="3"/>
  <c r="AB46" i="3" s="1"/>
  <c r="AM32" i="3"/>
  <c r="AL36" i="3"/>
  <c r="AF37" i="3"/>
  <c r="AO37" i="3" s="1"/>
  <c r="AF39" i="3"/>
  <c r="AO39" i="3" s="1"/>
  <c r="AE10" i="3"/>
  <c r="AN10" i="3" s="1"/>
  <c r="AH11" i="3"/>
  <c r="AQ11" i="3" s="1"/>
  <c r="AL39" i="3"/>
  <c r="AL41" i="3"/>
  <c r="AL40" i="3"/>
  <c r="AF31" i="3"/>
  <c r="AO31" i="3" s="1"/>
  <c r="AF43" i="3"/>
  <c r="AP43" i="3" s="1"/>
  <c r="AB12" i="3"/>
  <c r="AL12" i="3" s="1"/>
  <c r="AM42" i="3"/>
  <c r="AH22" i="3"/>
  <c r="AQ22" i="3" s="1"/>
  <c r="AL43" i="3"/>
  <c r="AE19" i="3"/>
  <c r="AN19" i="3" s="1"/>
  <c r="AH21" i="3"/>
  <c r="AQ21" i="3" s="1"/>
  <c r="AL11" i="3"/>
  <c r="AB11" i="3"/>
  <c r="AM11" i="3" s="1"/>
  <c r="AB21" i="3"/>
  <c r="AM21" i="3" s="1"/>
  <c r="AH20" i="3"/>
  <c r="AQ20" i="3" s="1"/>
  <c r="AB10" i="3"/>
  <c r="AL10" i="3" s="1"/>
  <c r="AF32" i="3"/>
  <c r="AO32" i="3" s="1"/>
  <c r="AF34" i="3"/>
  <c r="AO34" i="3" s="1"/>
  <c r="AB14" i="3"/>
  <c r="AM14" i="3" s="1"/>
  <c r="AH12" i="3"/>
  <c r="AQ12" i="3" s="1"/>
  <c r="AL19" i="3"/>
  <c r="AB19" i="3"/>
  <c r="AH14" i="3"/>
  <c r="AQ14" i="3" s="1"/>
  <c r="AF38" i="3"/>
  <c r="AQ38" i="3" s="1"/>
  <c r="AF40" i="3"/>
  <c r="AO40" i="3" s="1"/>
  <c r="AB20" i="3"/>
  <c r="AL20" i="3" s="1"/>
  <c r="AH13" i="3"/>
  <c r="AQ13" i="3" s="1"/>
  <c r="AF33" i="3"/>
  <c r="AQ33" i="3" s="1"/>
  <c r="AF41" i="3"/>
  <c r="AO41" i="3" s="1"/>
  <c r="AO44" i="3"/>
  <c r="AF44" i="3"/>
  <c r="AF42" i="3"/>
  <c r="AP42" i="3" s="1"/>
  <c r="AB13" i="3"/>
  <c r="AE13" i="3"/>
  <c r="AN13" i="3" s="1"/>
  <c r="AH10" i="3"/>
  <c r="AQ10" i="3" s="1"/>
  <c r="AN20" i="3"/>
  <c r="AG36" i="3"/>
  <c r="AG46" i="3" s="1"/>
  <c r="AN12" i="3"/>
  <c r="AN14" i="3"/>
  <c r="AO17" i="3"/>
  <c r="AD16" i="3"/>
  <c r="AD24" i="3" s="1"/>
  <c r="AN21" i="3"/>
  <c r="AN11" i="3"/>
  <c r="AM18" i="3"/>
  <c r="AN18" i="3"/>
  <c r="AN17" i="3"/>
  <c r="AO12" i="3"/>
  <c r="AM22" i="3"/>
  <c r="AP14" i="3"/>
  <c r="AM17" i="3"/>
  <c r="AN22" i="3"/>
  <c r="AQ40" i="3"/>
  <c r="AM20" i="3"/>
  <c r="AP37" i="3"/>
  <c r="AM19" i="3"/>
  <c r="AP21" i="3"/>
  <c r="AL18" i="3"/>
  <c r="AO14" i="3"/>
  <c r="AP11" i="3"/>
  <c r="AO11" i="3"/>
  <c r="AL17" i="3"/>
  <c r="AP32" i="3"/>
  <c r="AH16" i="3"/>
  <c r="AH24" i="3" s="1"/>
  <c r="AQ37" i="3"/>
  <c r="AN12" i="2"/>
  <c r="AO40" i="2"/>
  <c r="AP39" i="2"/>
  <c r="AQ39" i="2"/>
  <c r="AO13" i="2"/>
  <c r="AN31" i="2"/>
  <c r="AN42" i="2"/>
  <c r="AP40" i="2"/>
  <c r="AP32" i="2"/>
  <c r="AO11" i="2"/>
  <c r="AN43" i="2"/>
  <c r="AP44" i="2"/>
  <c r="AQ38" i="2"/>
  <c r="AP43" i="2"/>
  <c r="AO18" i="2"/>
  <c r="AQ44" i="3"/>
  <c r="AP22" i="3"/>
  <c r="AO18" i="3"/>
  <c r="AO21" i="3"/>
  <c r="AP12" i="3"/>
  <c r="AP20" i="3"/>
  <c r="AQ32" i="3"/>
  <c r="AP40" i="3"/>
  <c r="AQ41" i="3"/>
  <c r="AO20" i="3"/>
  <c r="AP44" i="3"/>
  <c r="AP18" i="3"/>
  <c r="AP34" i="3"/>
  <c r="AM36" i="3"/>
  <c r="AM46" i="3" s="1"/>
  <c r="AL22" i="3"/>
  <c r="AO30" i="3"/>
  <c r="AP30" i="3"/>
  <c r="AN36" i="3"/>
  <c r="AN46" i="3" s="1"/>
  <c r="AO22" i="3"/>
  <c r="AP17" i="3"/>
  <c r="AE16" i="3"/>
  <c r="AQ30" i="3"/>
  <c r="AM10" i="3"/>
  <c r="AP41" i="3"/>
  <c r="AF16" i="2"/>
  <c r="AF24" i="2" s="1"/>
  <c r="AP14" i="2"/>
  <c r="AQ14" i="2"/>
  <c r="AG16" i="2"/>
  <c r="AG24" i="2" s="1"/>
  <c r="AP10" i="2"/>
  <c r="AQ10" i="2"/>
  <c r="AD16" i="2"/>
  <c r="AD24" i="2" s="1"/>
  <c r="AM12" i="2"/>
  <c r="AP41" i="2"/>
  <c r="AQ41" i="2"/>
  <c r="AP18" i="2"/>
  <c r="AQ18" i="2"/>
  <c r="AN33" i="2"/>
  <c r="AP34" i="2"/>
  <c r="AO30" i="2"/>
  <c r="AP19" i="2"/>
  <c r="AQ19" i="2"/>
  <c r="AP12" i="2"/>
  <c r="AQ12" i="2"/>
  <c r="AP17" i="2"/>
  <c r="AQ17" i="2"/>
  <c r="AC36" i="2"/>
  <c r="AC46" i="2" s="1"/>
  <c r="AQ34" i="2"/>
  <c r="AL12" i="2"/>
  <c r="AN44" i="2"/>
  <c r="AN34" i="2"/>
  <c r="AN39" i="2"/>
  <c r="AO37" i="2"/>
  <c r="AM32" i="2"/>
  <c r="AP11" i="2"/>
  <c r="AQ11" i="2"/>
  <c r="AE36" i="2"/>
  <c r="AE46" i="2" s="1"/>
  <c r="AN30" i="2"/>
  <c r="AO42" i="2"/>
  <c r="AQ44" i="2"/>
  <c r="AP31" i="2"/>
  <c r="AQ31" i="2"/>
  <c r="AP38" i="2"/>
  <c r="AP42" i="2"/>
  <c r="AQ42" i="2"/>
  <c r="AN40" i="2"/>
  <c r="AO14" i="2"/>
  <c r="AO43" i="2"/>
  <c r="AO41" i="2"/>
  <c r="AP21" i="2"/>
  <c r="AQ21" i="2"/>
  <c r="AQ40" i="2"/>
  <c r="AO22" i="2"/>
  <c r="AO21" i="2"/>
  <c r="AM34" i="2"/>
  <c r="AO44" i="2"/>
  <c r="AO10" i="2"/>
  <c r="AP13" i="2"/>
  <c r="AQ13" i="2"/>
  <c r="AO39" i="2"/>
  <c r="AO20" i="2"/>
  <c r="AN38" i="2"/>
  <c r="AN32" i="2"/>
  <c r="AQ43" i="2"/>
  <c r="AQ32" i="2"/>
  <c r="AP20" i="2"/>
  <c r="AQ20" i="2"/>
  <c r="AO33" i="2"/>
  <c r="AN37" i="2"/>
  <c r="AP37" i="2"/>
  <c r="AP33" i="2"/>
  <c r="AO12" i="2"/>
  <c r="AO19" i="2"/>
  <c r="AP22" i="2"/>
  <c r="AQ22" i="2"/>
  <c r="AQ30" i="2"/>
  <c r="AL34" i="2"/>
  <c r="AL41" i="2"/>
  <c r="AL11" i="2"/>
  <c r="AE16" i="2"/>
  <c r="AE24" i="2" s="1"/>
  <c r="AM38" i="2"/>
  <c r="AL32" i="2"/>
  <c r="AD46" i="2"/>
  <c r="AL17" i="2"/>
  <c r="AG36" i="2"/>
  <c r="AG46" i="2" s="1"/>
  <c r="AM39" i="2"/>
  <c r="AM33" i="2"/>
  <c r="AL19" i="2"/>
  <c r="AL18" i="2"/>
  <c r="AF36" i="2"/>
  <c r="AF46" i="2" s="1"/>
  <c r="AL42" i="2"/>
  <c r="AM30" i="2"/>
  <c r="AL13" i="2"/>
  <c r="AL10" i="2"/>
  <c r="AL14" i="2"/>
  <c r="AL44" i="2"/>
  <c r="AL20" i="2"/>
  <c r="AM37" i="2"/>
  <c r="AM40" i="2"/>
  <c r="AA16" i="2"/>
  <c r="AA24" i="2" s="1"/>
  <c r="AL22" i="2"/>
  <c r="AB16" i="2"/>
  <c r="AB24" i="2" s="1"/>
  <c r="AL43" i="2"/>
  <c r="AM31" i="2"/>
  <c r="AL21" i="2"/>
  <c r="AP10" i="3" l="1"/>
  <c r="AB16" i="3"/>
  <c r="AB24" i="3" s="1"/>
  <c r="AP13" i="3"/>
  <c r="AP33" i="3"/>
  <c r="AO10" i="3"/>
  <c r="AQ39" i="3"/>
  <c r="AM12" i="3"/>
  <c r="AP39" i="3"/>
  <c r="AO13" i="3"/>
  <c r="AQ16" i="3"/>
  <c r="AQ24" i="3" s="1"/>
  <c r="AQ42" i="3"/>
  <c r="AQ31" i="3"/>
  <c r="AQ34" i="3"/>
  <c r="AQ36" i="3" s="1"/>
  <c r="AQ46" i="3" s="1"/>
  <c r="AQ48" i="3" s="1"/>
  <c r="AL13" i="3"/>
  <c r="AL16" i="3" s="1"/>
  <c r="AL24" i="3" s="1"/>
  <c r="AL48" i="3" s="1"/>
  <c r="AO33" i="3"/>
  <c r="AO36" i="3" s="1"/>
  <c r="AO38" i="3"/>
  <c r="AL14" i="3"/>
  <c r="AP19" i="3"/>
  <c r="AO43" i="3"/>
  <c r="AF36" i="3"/>
  <c r="AF46" i="3" s="1"/>
  <c r="AE24" i="3"/>
  <c r="AM13" i="3"/>
  <c r="AM16" i="3" s="1"/>
  <c r="AM24" i="3" s="1"/>
  <c r="AM48" i="3" s="1"/>
  <c r="AP31" i="3"/>
  <c r="AP36" i="3" s="1"/>
  <c r="AP46" i="3" s="1"/>
  <c r="AO42" i="3"/>
  <c r="AL21" i="3"/>
  <c r="AO19" i="3"/>
  <c r="AQ43" i="3"/>
  <c r="AP38" i="3"/>
  <c r="AL46" i="3"/>
  <c r="AO16" i="3"/>
  <c r="AO24" i="3" s="1"/>
  <c r="AN16" i="3"/>
  <c r="AN24" i="3" s="1"/>
  <c r="AN48" i="3" s="1"/>
  <c r="AN36" i="2"/>
  <c r="AM36" i="2"/>
  <c r="AN46" i="2"/>
  <c r="AP36" i="2"/>
  <c r="AP46" i="2" s="1"/>
  <c r="AO16" i="2"/>
  <c r="AP16" i="2"/>
  <c r="AM42" i="2"/>
  <c r="AM41" i="2"/>
  <c r="AN20" i="2"/>
  <c r="AL39" i="2"/>
  <c r="AQ36" i="2"/>
  <c r="AQ46" i="2" s="1"/>
  <c r="AO36" i="2"/>
  <c r="AO46" i="2" s="1"/>
  <c r="AP16" i="3"/>
  <c r="AP24" i="3" s="1"/>
  <c r="AN21" i="2"/>
  <c r="AM44" i="2"/>
  <c r="AN19" i="2"/>
  <c r="AN11" i="2"/>
  <c r="AL30" i="2"/>
  <c r="AN17" i="2"/>
  <c r="AQ16" i="2"/>
  <c r="AQ24" i="2" s="1"/>
  <c r="AL31" i="2"/>
  <c r="AM14" i="2"/>
  <c r="AL33" i="2"/>
  <c r="AL40" i="2"/>
  <c r="AM11" i="2"/>
  <c r="AL37" i="2"/>
  <c r="AM19" i="2"/>
  <c r="AM20" i="2"/>
  <c r="AM21" i="2"/>
  <c r="AM18" i="2"/>
  <c r="AL38" i="2"/>
  <c r="AM22" i="2"/>
  <c r="AM13" i="2"/>
  <c r="AM43" i="2"/>
  <c r="AN18" i="2"/>
  <c r="AN22" i="2"/>
  <c r="AN10" i="2"/>
  <c r="AN14" i="2"/>
  <c r="AM17" i="2"/>
  <c r="AM10" i="2"/>
  <c r="AN13" i="2"/>
  <c r="AP24" i="2"/>
  <c r="AO24" i="2"/>
  <c r="AC16" i="2"/>
  <c r="AC24" i="2" s="1"/>
  <c r="AB36" i="2"/>
  <c r="AB46" i="2" s="1"/>
  <c r="AL16" i="2"/>
  <c r="AL24" i="2" s="1"/>
  <c r="AO46" i="3" l="1"/>
  <c r="AO48" i="3"/>
  <c r="AP48" i="3"/>
  <c r="AM16" i="2"/>
  <c r="AM24" i="2" s="1"/>
  <c r="AQ49" i="2"/>
  <c r="AQ50" i="3" s="1"/>
  <c r="AL36" i="2"/>
  <c r="AL46" i="2" s="1"/>
  <c r="AM46" i="2"/>
  <c r="AO49" i="2"/>
  <c r="AP49" i="2"/>
  <c r="AN16" i="2"/>
  <c r="AN24" i="2" s="1"/>
  <c r="AO50" i="3" l="1"/>
  <c r="AP50" i="3"/>
  <c r="AM49" i="2"/>
  <c r="AM50" i="3" s="1"/>
  <c r="AL49" i="2"/>
  <c r="AN49" i="2"/>
  <c r="AN50" i="3" s="1"/>
</calcChain>
</file>

<file path=xl/sharedStrings.xml><?xml version="1.0" encoding="utf-8"?>
<sst xmlns="http://schemas.openxmlformats.org/spreadsheetml/2006/main" count="486" uniqueCount="68">
  <si>
    <t>Base Rate Revenues</t>
  </si>
  <si>
    <t>Base Rate and TAPR Rate Revenues</t>
  </si>
  <si>
    <t>TAP-R Revenues</t>
  </si>
  <si>
    <t xml:space="preserve">FINPLAN Model Output as Provided </t>
  </si>
  <si>
    <t>FINPLAN Model Output including TAPR Rates [Z_TapSur (Customter!AO2) Revised to 1]</t>
  </si>
  <si>
    <t>Calculated Difference (Base Rate &amp; TAP Rate Revenues - Base Rate Revenues)</t>
  </si>
  <si>
    <t>No.</t>
  </si>
  <si>
    <t>Description</t>
  </si>
  <si>
    <t>OPERATING REVENUE</t>
  </si>
  <si>
    <t>Water Service - Existing Rates</t>
  </si>
  <si>
    <t>Wastewater Service - Existing Rates</t>
  </si>
  <si>
    <t>Total Service Revenue - Existing Rates</t>
  </si>
  <si>
    <t>TABLE 3-3 (Water) and Table 6-4 (Wastewater)</t>
  </si>
  <si>
    <t>PROJECTED BILLED VOLUME</t>
  </si>
  <si>
    <t>TAPR SURCHARGE EFFECTIVE RATES</t>
  </si>
  <si>
    <t>PROJECTED TAPR BILLINGS</t>
  </si>
  <si>
    <t>PROJECTED TAPR REVENUE</t>
  </si>
  <si>
    <t>(in Mcf)</t>
  </si>
  <si>
    <t>($1,000)</t>
  </si>
  <si>
    <t>LINE</t>
  </si>
  <si>
    <t xml:space="preserve">Discount </t>
  </si>
  <si>
    <t>NO.</t>
  </si>
  <si>
    <t>DESCRIPTION</t>
  </si>
  <si>
    <t>FY 2021</t>
  </si>
  <si>
    <t>FY 2022</t>
  </si>
  <si>
    <t>FY 2023</t>
  </si>
  <si>
    <t>FY 2024</t>
  </si>
  <si>
    <t>FY 2025</t>
  </si>
  <si>
    <t>FY 2026</t>
  </si>
  <si>
    <t>FY 2027</t>
  </si>
  <si>
    <t>FY 2028</t>
  </si>
  <si>
    <t>Factor</t>
  </si>
  <si>
    <t>Water System (Mcf)</t>
  </si>
  <si>
    <t>Residential</t>
  </si>
  <si>
    <t>Senior Citizens</t>
  </si>
  <si>
    <t>Commercial</t>
  </si>
  <si>
    <t>Industrial</t>
  </si>
  <si>
    <t>Public Utilities</t>
  </si>
  <si>
    <t>Subtotal General Service</t>
  </si>
  <si>
    <t>PHA</t>
  </si>
  <si>
    <t>Charities and Schools</t>
  </si>
  <si>
    <t>Hospitals and Universities</t>
  </si>
  <si>
    <t>Hand Billed</t>
  </si>
  <si>
    <t>Scheduled (Flat Rate)</t>
  </si>
  <si>
    <t>Private Fire Protection</t>
  </si>
  <si>
    <t>Subtotal Retail Customers</t>
  </si>
  <si>
    <t>Table C-1b Line 1)</t>
  </si>
  <si>
    <t>Wastewater System (Mcf)</t>
  </si>
  <si>
    <t>Hospitals and University</t>
  </si>
  <si>
    <t>Scheduled</t>
  </si>
  <si>
    <t>Fire Service</t>
  </si>
  <si>
    <t>Sewer Only</t>
  </si>
  <si>
    <t>Groundwater</t>
  </si>
  <si>
    <t>Table C-1b Line 2)</t>
  </si>
  <si>
    <t>TOTAL REVENUE</t>
  </si>
  <si>
    <t>Table C-1b Line 3)</t>
  </si>
  <si>
    <t>Water TAPR</t>
  </si>
  <si>
    <t>Wastewater TAPR</t>
  </si>
  <si>
    <t xml:space="preserve">Non-Stormwater Only Collection Factors </t>
  </si>
  <si>
    <t>Effecctive Month</t>
  </si>
  <si>
    <t>Billing Year</t>
  </si>
  <si>
    <t>Billing Year + 1</t>
  </si>
  <si>
    <t>Current Year Rate (months)</t>
  </si>
  <si>
    <t>Billing Year + 2+</t>
  </si>
  <si>
    <t>Prior Year Rate (months)</t>
  </si>
  <si>
    <t>Effective Rate</t>
  </si>
  <si>
    <t>PROJECTED EFFECTIVE TAPR RATES</t>
  </si>
  <si>
    <t>Proposed 2024 Additional Revenues (Table C-1B Line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</si>
</sst>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0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2"/>
      <name val="Arial MT"/>
    </font>
    <font>
      <u val="singleAccounting"/>
      <sz val="10"/>
      <name val="Times New Roman"/>
      <family val="1"/>
    </font>
    <font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>
      <alignment horizontal="centerContinuous"/>
    </xf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0" xfId="0" applyFont="1" applyFill="1" applyAlignment="1">
      <alignment horizontal="center"/>
    </xf>
    <xf numFmtId="37" fontId="6" fillId="2" borderId="0" xfId="0" applyNumberFormat="1" applyFont="1" applyFill="1"/>
    <xf numFmtId="37" fontId="7" fillId="2" borderId="0" xfId="0" applyNumberFormat="1" applyFont="1" applyFill="1" applyAlignment="1">
      <alignment horizontal="centerContinuous"/>
    </xf>
    <xf numFmtId="37" fontId="8" fillId="3" borderId="0" xfId="2" applyNumberFormat="1" applyFont="1" applyFill="1" applyAlignment="1">
      <alignment horizontal="left" indent="1"/>
    </xf>
    <xf numFmtId="37" fontId="6" fillId="3" borderId="0" xfId="2" applyNumberFormat="1" applyFont="1" applyFill="1"/>
    <xf numFmtId="37" fontId="8" fillId="5" borderId="0" xfId="2" applyNumberFormat="1" applyFont="1" applyFill="1" applyAlignment="1">
      <alignment horizontal="left" indent="1"/>
    </xf>
    <xf numFmtId="37" fontId="8" fillId="5" borderId="0" xfId="2" applyNumberFormat="1" applyFont="1" applyFill="1"/>
    <xf numFmtId="0" fontId="5" fillId="0" borderId="0" xfId="0" applyFont="1"/>
    <xf numFmtId="37" fontId="4" fillId="0" borderId="0" xfId="0" applyNumberFormat="1" applyFont="1"/>
    <xf numFmtId="37" fontId="9" fillId="4" borderId="0" xfId="0" applyNumberFormat="1" applyFont="1" applyFill="1" applyAlignment="1">
      <alignment horizontal="center"/>
    </xf>
    <xf numFmtId="37" fontId="9" fillId="4" borderId="0" xfId="0" applyNumberFormat="1" applyFont="1" applyFill="1" applyAlignment="1">
      <alignment vertical="center"/>
    </xf>
    <xf numFmtId="37" fontId="8" fillId="4" borderId="0" xfId="0" applyNumberFormat="1" applyFont="1" applyFill="1" applyAlignment="1">
      <alignment horizontal="center"/>
    </xf>
    <xf numFmtId="37" fontId="8" fillId="4" borderId="0" xfId="0" applyNumberFormat="1" applyFont="1" applyFill="1"/>
    <xf numFmtId="10" fontId="12" fillId="7" borderId="0" xfId="4" applyNumberFormat="1" applyFont="1" applyFill="1" applyAlignment="1">
      <alignment horizontal="center"/>
    </xf>
    <xf numFmtId="41" fontId="0" fillId="0" borderId="0" xfId="0" applyNumberFormat="1"/>
    <xf numFmtId="0" fontId="13" fillId="6" borderId="0" xfId="3" applyFont="1" applyFill="1">
      <alignment horizontal="centerContinuous"/>
    </xf>
    <xf numFmtId="0" fontId="5" fillId="6" borderId="0" xfId="0" applyFont="1" applyFill="1"/>
    <xf numFmtId="37" fontId="4" fillId="6" borderId="0" xfId="0" applyNumberFormat="1" applyFont="1" applyFill="1"/>
    <xf numFmtId="37" fontId="9" fillId="4" borderId="0" xfId="0" applyNumberFormat="1" applyFont="1" applyFill="1" applyAlignment="1">
      <alignment horizontal="left"/>
    </xf>
    <xf numFmtId="37" fontId="9" fillId="4" borderId="0" xfId="0" applyNumberFormat="1" applyFont="1" applyFill="1"/>
    <xf numFmtId="37" fontId="8" fillId="4" borderId="0" xfId="0" applyNumberFormat="1" applyFont="1" applyFill="1" applyAlignment="1">
      <alignment horizontal="left" indent="1"/>
    </xf>
    <xf numFmtId="43" fontId="0" fillId="0" borderId="0" xfId="1" applyFont="1"/>
    <xf numFmtId="43" fontId="9" fillId="4" borderId="0" xfId="1" applyFont="1" applyFill="1"/>
    <xf numFmtId="37" fontId="0" fillId="0" borderId="0" xfId="0" applyNumberFormat="1"/>
    <xf numFmtId="0" fontId="15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Continuous"/>
    </xf>
    <xf numFmtId="0" fontId="16" fillId="0" borderId="0" xfId="0" applyFont="1"/>
    <xf numFmtId="37" fontId="17" fillId="0" borderId="0" xfId="0" applyNumberFormat="1" applyFont="1"/>
    <xf numFmtId="37" fontId="18" fillId="0" borderId="0" xfId="0" applyNumberFormat="1" applyFont="1"/>
    <xf numFmtId="37" fontId="2" fillId="9" borderId="0" xfId="0" applyNumberFormat="1" applyFont="1" applyFill="1"/>
    <xf numFmtId="37" fontId="11" fillId="4" borderId="1" xfId="0" applyNumberFormat="1" applyFont="1" applyFill="1" applyBorder="1" applyAlignment="1">
      <alignment horizontal="center" vertical="center"/>
    </xf>
    <xf numFmtId="37" fontId="11" fillId="4" borderId="1" xfId="0" applyNumberFormat="1" applyFont="1" applyFill="1" applyBorder="1" applyAlignment="1">
      <alignment vertical="center"/>
    </xf>
    <xf numFmtId="37" fontId="11" fillId="4" borderId="2" xfId="0" applyNumberFormat="1" applyFont="1" applyFill="1" applyBorder="1" applyAlignment="1">
      <alignment vertical="center"/>
    </xf>
    <xf numFmtId="37" fontId="11" fillId="4" borderId="3" xfId="0" applyNumberFormat="1" applyFont="1" applyFill="1" applyBorder="1" applyAlignment="1">
      <alignment vertical="center"/>
    </xf>
    <xf numFmtId="41" fontId="11" fillId="4" borderId="1" xfId="0" applyNumberFormat="1" applyFont="1" applyFill="1" applyBorder="1" applyAlignment="1">
      <alignment horizontal="right" vertical="center" indent="1"/>
    </xf>
    <xf numFmtId="41" fontId="11" fillId="4" borderId="0" xfId="0" applyNumberFormat="1" applyFont="1" applyFill="1" applyAlignment="1">
      <alignment horizontal="right" vertical="center" indent="1"/>
    </xf>
    <xf numFmtId="37" fontId="17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left"/>
    </xf>
    <xf numFmtId="37" fontId="17" fillId="2" borderId="0" xfId="0" applyNumberFormat="1" applyFont="1" applyFill="1"/>
    <xf numFmtId="164" fontId="19" fillId="2" borderId="0" xfId="0" applyNumberFormat="1" applyFont="1" applyFill="1"/>
    <xf numFmtId="0" fontId="0" fillId="2" borderId="0" xfId="0" applyFill="1"/>
    <xf numFmtId="41" fontId="19" fillId="2" borderId="0" xfId="0" applyNumberFormat="1" applyFont="1" applyFill="1" applyAlignment="1">
      <alignment horizontal="right"/>
    </xf>
    <xf numFmtId="0" fontId="13" fillId="6" borderId="0" xfId="3" quotePrefix="1" applyFont="1" applyFill="1">
      <alignment horizontal="centerContinuous"/>
    </xf>
    <xf numFmtId="43" fontId="20" fillId="7" borderId="0" xfId="1" applyFont="1" applyFill="1"/>
    <xf numFmtId="0" fontId="20" fillId="7" borderId="0" xfId="0" applyFont="1" applyFill="1"/>
    <xf numFmtId="0" fontId="14" fillId="0" borderId="0" xfId="0" applyFont="1"/>
    <xf numFmtId="37" fontId="8" fillId="4" borderId="0" xfId="0" applyNumberFormat="1" applyFont="1" applyFill="1" applyAlignment="1">
      <alignment horizontal="left"/>
    </xf>
    <xf numFmtId="0" fontId="0" fillId="0" borderId="4" xfId="0" applyBorder="1"/>
    <xf numFmtId="37" fontId="8" fillId="4" borderId="5" xfId="0" applyNumberFormat="1" applyFont="1" applyFill="1" applyBorder="1" applyAlignment="1">
      <alignment horizontal="left"/>
    </xf>
    <xf numFmtId="37" fontId="8" fillId="4" borderId="5" xfId="0" applyNumberFormat="1" applyFont="1" applyFill="1" applyBorder="1" applyAlignment="1">
      <alignment horizontal="right"/>
    </xf>
    <xf numFmtId="0" fontId="0" fillId="0" borderId="5" xfId="0" applyBorder="1"/>
    <xf numFmtId="37" fontId="14" fillId="0" borderId="5" xfId="0" applyNumberFormat="1" applyFont="1" applyBorder="1"/>
    <xf numFmtId="37" fontId="14" fillId="0" borderId="6" xfId="0" applyNumberFormat="1" applyFont="1" applyBorder="1"/>
  </cellXfs>
  <cellStyles count="5">
    <cellStyle name="Comma" xfId="1" builtinId="3"/>
    <cellStyle name="Normal" xfId="0" builtinId="0"/>
    <cellStyle name="Normal 371 2" xfId="2" xr:uid="{3B3CAC1E-86C9-4B8C-8423-2DD82D9F6C63}"/>
    <cellStyle name="Percent 11" xfId="4" xr:uid="{474B15AC-1C8C-4F53-92AD-6A01E57B952A}"/>
    <cellStyle name="Titles" xfId="3" xr:uid="{8B0A1345-1810-4F83-9422-B6DE5D7E197C}"/>
  </cellStyles>
  <dxfs count="3"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478C-430E-4F3E-A33C-575B1AE23248}">
  <dimension ref="B2:AT12"/>
  <sheetViews>
    <sheetView tabSelected="1" workbookViewId="0">
      <selection activeCell="A2" sqref="A2"/>
    </sheetView>
  </sheetViews>
  <sheetFormatPr defaultRowHeight="14.45"/>
  <cols>
    <col min="8" max="13" width="10.42578125" bestFit="1" customWidth="1"/>
    <col min="14" max="14" width="11.28515625" bestFit="1" customWidth="1"/>
    <col min="22" max="27" width="10.42578125" bestFit="1" customWidth="1"/>
    <col min="28" max="28" width="11.28515625" bestFit="1" customWidth="1"/>
    <col min="36" max="42" width="9.28515625" bestFit="1" customWidth="1"/>
  </cols>
  <sheetData>
    <row r="2" spans="2:46">
      <c r="B2" s="46" t="s">
        <v>0</v>
      </c>
      <c r="P2" s="46" t="s">
        <v>1</v>
      </c>
      <c r="AD2" s="46" t="s">
        <v>2</v>
      </c>
    </row>
    <row r="4" spans="2:46">
      <c r="B4" t="s">
        <v>3</v>
      </c>
      <c r="P4" t="s">
        <v>4</v>
      </c>
      <c r="AD4" t="s">
        <v>5</v>
      </c>
    </row>
    <row r="6" spans="2:46" ht="15.95">
      <c r="B6" s="25" t="s">
        <v>6</v>
      </c>
      <c r="C6" s="26" t="s">
        <v>7</v>
      </c>
      <c r="D6" s="26"/>
      <c r="E6" s="26"/>
      <c r="F6" s="26"/>
      <c r="G6" s="26"/>
      <c r="H6" s="25">
        <v>2023</v>
      </c>
      <c r="I6" s="25">
        <v>2024</v>
      </c>
      <c r="J6" s="25">
        <v>2025</v>
      </c>
      <c r="K6" s="25">
        <v>2026</v>
      </c>
      <c r="L6" s="25">
        <v>2027</v>
      </c>
      <c r="M6" s="25">
        <v>2028</v>
      </c>
      <c r="N6" s="25">
        <v>2029</v>
      </c>
      <c r="P6" s="25" t="s">
        <v>6</v>
      </c>
      <c r="Q6" s="26" t="s">
        <v>7</v>
      </c>
      <c r="R6" s="26"/>
      <c r="S6" s="26"/>
      <c r="T6" s="26"/>
      <c r="U6" s="26"/>
      <c r="V6" s="25">
        <v>2023</v>
      </c>
      <c r="W6" s="25">
        <v>2024</v>
      </c>
      <c r="X6" s="25">
        <v>2025</v>
      </c>
      <c r="Y6" s="25">
        <v>2026</v>
      </c>
      <c r="Z6" s="25">
        <v>2027</v>
      </c>
      <c r="AA6" s="25">
        <v>2028</v>
      </c>
      <c r="AB6" s="25">
        <v>2029</v>
      </c>
      <c r="AD6" s="25" t="s">
        <v>6</v>
      </c>
      <c r="AE6" s="26" t="s">
        <v>7</v>
      </c>
      <c r="AF6" s="26"/>
      <c r="AG6" s="26"/>
      <c r="AH6" s="26"/>
      <c r="AI6" s="26"/>
      <c r="AJ6" s="25">
        <v>2023</v>
      </c>
      <c r="AK6" s="25">
        <v>2024</v>
      </c>
      <c r="AL6" s="25">
        <v>2025</v>
      </c>
      <c r="AM6" s="25">
        <v>2026</v>
      </c>
      <c r="AN6" s="25">
        <v>2027</v>
      </c>
      <c r="AO6" s="25">
        <v>2028</v>
      </c>
      <c r="AP6" s="25">
        <v>2029</v>
      </c>
    </row>
    <row r="7" spans="2:46" ht="15.6">
      <c r="B7" s="27"/>
      <c r="C7" s="28"/>
      <c r="D7" s="28"/>
      <c r="E7" s="28"/>
      <c r="F7" s="29"/>
      <c r="H7" s="29"/>
      <c r="I7" s="29"/>
      <c r="J7" s="29"/>
      <c r="K7" s="29"/>
      <c r="L7" s="29"/>
      <c r="M7" s="29"/>
      <c r="N7" s="29"/>
      <c r="P7" s="27"/>
      <c r="Q7" s="28"/>
      <c r="R7" s="28"/>
      <c r="S7" s="28"/>
      <c r="T7" s="29"/>
      <c r="V7" s="29"/>
      <c r="W7" s="29"/>
      <c r="X7" s="29"/>
      <c r="Y7" s="29"/>
      <c r="Z7" s="29"/>
      <c r="AA7" s="29"/>
      <c r="AB7" s="29"/>
      <c r="AD7" s="27"/>
      <c r="AE7" s="28"/>
      <c r="AF7" s="28"/>
      <c r="AG7" s="28"/>
      <c r="AH7" s="29"/>
      <c r="AJ7" s="29"/>
      <c r="AK7" s="29"/>
      <c r="AL7" s="29"/>
      <c r="AM7" s="29"/>
      <c r="AN7" s="29"/>
      <c r="AO7" s="29"/>
      <c r="AP7" s="29"/>
    </row>
    <row r="8" spans="2:46">
      <c r="B8" s="30"/>
      <c r="C8" s="30" t="s">
        <v>8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P8" s="30"/>
      <c r="Q8" s="30" t="s">
        <v>8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D8" s="30"/>
      <c r="AE8" s="30" t="s">
        <v>8</v>
      </c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2:46">
      <c r="B9" s="31">
        <v>1</v>
      </c>
      <c r="C9" s="32" t="s">
        <v>9</v>
      </c>
      <c r="D9" s="33"/>
      <c r="E9" s="33"/>
      <c r="F9" s="33"/>
      <c r="G9" s="34"/>
      <c r="H9" s="35">
        <v>294038.11104656692</v>
      </c>
      <c r="I9" s="35">
        <v>296093.32145050215</v>
      </c>
      <c r="J9" s="35">
        <v>298680.29182092746</v>
      </c>
      <c r="K9" s="35">
        <v>301466.08776561532</v>
      </c>
      <c r="L9" s="35">
        <v>301071.16521384899</v>
      </c>
      <c r="M9" s="35">
        <v>300327.86721426965</v>
      </c>
      <c r="N9" s="35">
        <v>299514.39191807463</v>
      </c>
      <c r="P9" s="31">
        <v>1</v>
      </c>
      <c r="Q9" s="32" t="s">
        <v>9</v>
      </c>
      <c r="R9" s="33"/>
      <c r="S9" s="33"/>
      <c r="T9" s="33"/>
      <c r="U9" s="34"/>
      <c r="V9" s="35">
        <v>299167.82829763531</v>
      </c>
      <c r="W9" s="35">
        <v>301671.90763438772</v>
      </c>
      <c r="X9" s="35">
        <v>304366.37834753393</v>
      </c>
      <c r="Y9" s="35">
        <v>307209.79231390834</v>
      </c>
      <c r="Z9" s="35">
        <v>306806.29868977139</v>
      </c>
      <c r="AA9" s="35">
        <v>306047.09383352782</v>
      </c>
      <c r="AB9" s="35">
        <v>305216.23088386777</v>
      </c>
      <c r="AD9" s="31">
        <v>1</v>
      </c>
      <c r="AE9" s="32" t="s">
        <v>9</v>
      </c>
      <c r="AF9" s="33"/>
      <c r="AG9" s="33"/>
      <c r="AH9" s="33"/>
      <c r="AI9" s="34"/>
      <c r="AJ9" s="35">
        <f>+V9-H9</f>
        <v>5129.7172510683886</v>
      </c>
      <c r="AK9" s="35">
        <f>+W9-I9</f>
        <v>5578.5861838855781</v>
      </c>
      <c r="AL9" s="35">
        <f>+X9-J9</f>
        <v>5686.0865266064648</v>
      </c>
      <c r="AM9" s="35">
        <f>+Y9-K9</f>
        <v>5743.7045482930262</v>
      </c>
      <c r="AN9" s="35">
        <f>+Z9-L9</f>
        <v>5735.1334759223973</v>
      </c>
      <c r="AO9" s="35">
        <f>+AA9-M9</f>
        <v>5719.2266192581737</v>
      </c>
      <c r="AP9" s="35">
        <f>+AB9-N9</f>
        <v>5701.8389657931402</v>
      </c>
      <c r="AR9" s="36"/>
      <c r="AT9" s="15"/>
    </row>
    <row r="10" spans="2:46">
      <c r="B10" s="31">
        <v>2</v>
      </c>
      <c r="C10" s="32" t="s">
        <v>10</v>
      </c>
      <c r="D10" s="33"/>
      <c r="E10" s="33"/>
      <c r="F10" s="33"/>
      <c r="G10" s="34"/>
      <c r="H10" s="35">
        <v>472292.16871821007</v>
      </c>
      <c r="I10" s="35">
        <v>476637.28027794184</v>
      </c>
      <c r="J10" s="35">
        <v>478996.66640887724</v>
      </c>
      <c r="K10" s="35">
        <v>480828.77610693616</v>
      </c>
      <c r="L10" s="35">
        <v>480146.56293003698</v>
      </c>
      <c r="M10" s="35">
        <v>470259.21333983965</v>
      </c>
      <c r="N10" s="35">
        <v>469186.81785110594</v>
      </c>
      <c r="P10" s="31">
        <v>2</v>
      </c>
      <c r="Q10" s="32" t="s">
        <v>10</v>
      </c>
      <c r="R10" s="33"/>
      <c r="S10" s="33"/>
      <c r="T10" s="33"/>
      <c r="U10" s="34"/>
      <c r="V10" s="35">
        <v>480287.65178861492</v>
      </c>
      <c r="W10" s="35">
        <v>485480.19949679897</v>
      </c>
      <c r="X10" s="35">
        <v>488026.58042912942</v>
      </c>
      <c r="Y10" s="35">
        <v>489952.75286211097</v>
      </c>
      <c r="Z10" s="35">
        <v>489256.97575514932</v>
      </c>
      <c r="AA10" s="35">
        <v>479344.4531781922</v>
      </c>
      <c r="AB10" s="35">
        <v>478244.54130581964</v>
      </c>
      <c r="AD10" s="31">
        <v>2</v>
      </c>
      <c r="AE10" s="32" t="s">
        <v>10</v>
      </c>
      <c r="AF10" s="33"/>
      <c r="AG10" s="33"/>
      <c r="AH10" s="33"/>
      <c r="AI10" s="34"/>
      <c r="AJ10" s="35">
        <f>+V10-H10</f>
        <v>7995.4830704048509</v>
      </c>
      <c r="AK10" s="35">
        <f>+W10-I10</f>
        <v>8842.9192188571324</v>
      </c>
      <c r="AL10" s="35">
        <f>+X10-J10</f>
        <v>9029.9140202521812</v>
      </c>
      <c r="AM10" s="35">
        <f>+Y10-K10</f>
        <v>9123.9767551748082</v>
      </c>
      <c r="AN10" s="35">
        <f>+Z10-L10</f>
        <v>9110.4128251123475</v>
      </c>
      <c r="AO10" s="35">
        <f>+AA10-M10</f>
        <v>9085.2398383525433</v>
      </c>
      <c r="AP10" s="35">
        <f>+AB10-N10</f>
        <v>9057.723454713705</v>
      </c>
      <c r="AR10" s="36"/>
      <c r="AT10" s="15"/>
    </row>
    <row r="11" spans="2:46" ht="15.6">
      <c r="B11" s="37"/>
      <c r="C11" s="38"/>
      <c r="D11" s="39"/>
      <c r="E11" s="39"/>
      <c r="F11" s="40"/>
      <c r="G11" s="41"/>
      <c r="H11" s="42"/>
      <c r="I11" s="42"/>
      <c r="J11" s="42"/>
      <c r="K11" s="42"/>
      <c r="L11" s="42"/>
      <c r="M11" s="42"/>
      <c r="N11" s="42"/>
      <c r="P11" s="37"/>
      <c r="Q11" s="38"/>
      <c r="R11" s="39"/>
      <c r="S11" s="39"/>
      <c r="T11" s="40"/>
      <c r="U11" s="41"/>
      <c r="V11" s="42"/>
      <c r="W11" s="42"/>
      <c r="X11" s="42"/>
      <c r="Y11" s="42"/>
      <c r="Z11" s="42"/>
      <c r="AA11" s="42"/>
      <c r="AB11" s="42"/>
      <c r="AD11" s="37"/>
      <c r="AE11" s="38"/>
      <c r="AF11" s="39"/>
      <c r="AG11" s="39"/>
      <c r="AH11" s="40"/>
      <c r="AI11" s="41"/>
      <c r="AJ11" s="42"/>
      <c r="AK11" s="42"/>
      <c r="AL11" s="42"/>
      <c r="AM11" s="42"/>
      <c r="AN11" s="42"/>
      <c r="AO11" s="42"/>
      <c r="AP11" s="42"/>
      <c r="AT11" s="15"/>
    </row>
    <row r="12" spans="2:46">
      <c r="B12" s="31">
        <v>3</v>
      </c>
      <c r="C12" s="32" t="s">
        <v>11</v>
      </c>
      <c r="D12" s="33"/>
      <c r="E12" s="33"/>
      <c r="F12" s="33"/>
      <c r="G12" s="34"/>
      <c r="H12" s="35">
        <v>766330.27976477705</v>
      </c>
      <c r="I12" s="35">
        <v>772730.60172844399</v>
      </c>
      <c r="J12" s="35">
        <v>777676.95822980464</v>
      </c>
      <c r="K12" s="35">
        <v>782294.86387255148</v>
      </c>
      <c r="L12" s="35">
        <v>781217.72814388596</v>
      </c>
      <c r="M12" s="35">
        <v>770587.0805541093</v>
      </c>
      <c r="N12" s="35">
        <v>768701.20976918051</v>
      </c>
      <c r="P12" s="31">
        <v>3</v>
      </c>
      <c r="Q12" s="32" t="s">
        <v>11</v>
      </c>
      <c r="R12" s="33"/>
      <c r="S12" s="33"/>
      <c r="T12" s="33"/>
      <c r="U12" s="34"/>
      <c r="V12" s="35">
        <v>779455.48008625023</v>
      </c>
      <c r="W12" s="35">
        <v>787152.10713118664</v>
      </c>
      <c r="X12" s="35">
        <v>792392.95877666329</v>
      </c>
      <c r="Y12" s="35">
        <v>797162.54517601931</v>
      </c>
      <c r="Z12" s="35">
        <v>796063.27444492071</v>
      </c>
      <c r="AA12" s="35">
        <v>785391.54701172002</v>
      </c>
      <c r="AB12" s="35">
        <v>783460.77218968747</v>
      </c>
      <c r="AD12" s="31">
        <v>3</v>
      </c>
      <c r="AE12" s="32" t="s">
        <v>11</v>
      </c>
      <c r="AF12" s="33"/>
      <c r="AG12" s="33"/>
      <c r="AH12" s="33"/>
      <c r="AI12" s="34"/>
      <c r="AJ12" s="35">
        <f>+V12-H12</f>
        <v>13125.200321473181</v>
      </c>
      <c r="AK12" s="35">
        <f>+W12-I12</f>
        <v>14421.505402742652</v>
      </c>
      <c r="AL12" s="35">
        <f>+X12-J12</f>
        <v>14716.000546858646</v>
      </c>
      <c r="AM12" s="35">
        <f>+Y12-K12</f>
        <v>14867.681303467834</v>
      </c>
      <c r="AN12" s="35">
        <f>+Z12-L12</f>
        <v>14845.546301034745</v>
      </c>
      <c r="AO12" s="35">
        <f>+AA12-M12</f>
        <v>14804.466457610717</v>
      </c>
      <c r="AP12" s="35">
        <f>+AB12-N12</f>
        <v>14759.562420506962</v>
      </c>
      <c r="AR12" s="15"/>
      <c r="AT12" s="15"/>
    </row>
  </sheetData>
  <conditionalFormatting sqref="F11">
    <cfRule type="expression" dxfId="2" priority="2" stopIfTrue="1">
      <formula>AND($AS$718,F11&lt;&gt;BH11)</formula>
    </cfRule>
  </conditionalFormatting>
  <conditionalFormatting sqref="T11">
    <cfRule type="expression" dxfId="1" priority="3" stopIfTrue="1">
      <formula>AND($AS$719,T11&lt;&gt;AT11)</formula>
    </cfRule>
  </conditionalFormatting>
  <conditionalFormatting sqref="AH11">
    <cfRule type="expression" dxfId="0" priority="1" stopIfTrue="1">
      <formula>AND($AS$718,AH11&lt;&gt;BV11)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F472-E48A-404E-A7C7-0A241392F8DE}">
  <dimension ref="B2:AS60"/>
  <sheetViews>
    <sheetView topLeftCell="I1" workbookViewId="0">
      <selection activeCell="P68" sqref="P68"/>
    </sheetView>
  </sheetViews>
  <sheetFormatPr defaultRowHeight="14.45"/>
  <cols>
    <col min="3" max="3" width="30.28515625" bestFit="1" customWidth="1"/>
    <col min="4" max="6" width="10.42578125" customWidth="1"/>
    <col min="7" max="11" width="10.42578125" bestFit="1" customWidth="1"/>
    <col min="14" max="14" width="30.28515625" bestFit="1" customWidth="1"/>
    <col min="15" max="15" width="10.42578125" bestFit="1" customWidth="1"/>
    <col min="16" max="18" width="10.42578125" customWidth="1"/>
    <col min="19" max="23" width="10.42578125" bestFit="1" customWidth="1"/>
    <col min="26" max="26" width="30.28515625" bestFit="1" customWidth="1"/>
    <col min="27" max="34" width="10.42578125" bestFit="1" customWidth="1"/>
    <col min="37" max="37" width="30.28515625" bestFit="1" customWidth="1"/>
    <col min="38" max="43" width="10.42578125" bestFit="1" customWidth="1"/>
  </cols>
  <sheetData>
    <row r="2" spans="2:43" ht="18.600000000000001"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J2" s="16"/>
      <c r="AK2" s="16"/>
      <c r="AL2" s="16"/>
      <c r="AM2" s="16"/>
      <c r="AN2" s="16"/>
      <c r="AO2" s="16"/>
      <c r="AP2" s="16"/>
      <c r="AQ2" s="16"/>
    </row>
    <row r="3" spans="2:43" ht="18.600000000000001">
      <c r="B3" s="16" t="s">
        <v>13</v>
      </c>
      <c r="C3" s="16"/>
      <c r="D3" s="16"/>
      <c r="E3" s="16"/>
      <c r="F3" s="16"/>
      <c r="G3" s="16"/>
      <c r="H3" s="16"/>
      <c r="I3" s="16"/>
      <c r="J3" s="16"/>
      <c r="K3" s="16"/>
      <c r="M3" s="16" t="s">
        <v>14</v>
      </c>
      <c r="N3" s="16"/>
      <c r="O3" s="16"/>
      <c r="P3" s="16"/>
      <c r="Q3" s="16"/>
      <c r="R3" s="16"/>
      <c r="S3" s="16"/>
      <c r="T3" s="16"/>
      <c r="U3" s="16"/>
      <c r="V3" s="16"/>
      <c r="W3" s="16"/>
      <c r="Y3" s="16" t="s">
        <v>15</v>
      </c>
      <c r="Z3" s="16"/>
      <c r="AA3" s="16"/>
      <c r="AB3" s="16"/>
      <c r="AC3" s="16"/>
      <c r="AD3" s="16"/>
      <c r="AE3" s="16"/>
      <c r="AF3" s="16"/>
      <c r="AG3" s="16"/>
      <c r="AH3" s="16"/>
      <c r="AJ3" s="16" t="s">
        <v>16</v>
      </c>
      <c r="AK3" s="16"/>
      <c r="AL3" s="16"/>
      <c r="AM3" s="16"/>
      <c r="AN3" s="16"/>
      <c r="AO3" s="16"/>
      <c r="AP3" s="16"/>
      <c r="AQ3" s="16"/>
    </row>
    <row r="4" spans="2:43" ht="18.600000000000001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Y4" s="43" t="s">
        <v>18</v>
      </c>
      <c r="Z4" s="16"/>
      <c r="AA4" s="16"/>
      <c r="AB4" s="16"/>
      <c r="AC4" s="16"/>
      <c r="AD4" s="16"/>
      <c r="AE4" s="16"/>
      <c r="AF4" s="16"/>
      <c r="AG4" s="16"/>
      <c r="AH4" s="16"/>
      <c r="AJ4" s="43" t="s">
        <v>18</v>
      </c>
      <c r="AK4" s="16"/>
      <c r="AL4" s="16"/>
      <c r="AM4" s="16"/>
      <c r="AN4" s="16"/>
      <c r="AO4" s="16"/>
      <c r="AP4" s="16"/>
      <c r="AQ4" s="16"/>
    </row>
    <row r="5" spans="2:43" ht="15.6">
      <c r="B5" s="17"/>
      <c r="C5" s="18"/>
      <c r="D5" s="18"/>
      <c r="E5" s="18"/>
      <c r="F5" s="18"/>
      <c r="G5" s="18"/>
      <c r="H5" s="18"/>
      <c r="I5" s="18"/>
      <c r="J5" s="18"/>
      <c r="K5" s="18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Y5" s="17"/>
      <c r="Z5" s="18"/>
      <c r="AA5" s="18"/>
      <c r="AB5" s="18"/>
      <c r="AC5" s="18"/>
      <c r="AD5" s="18"/>
      <c r="AE5" s="18"/>
      <c r="AF5" s="18"/>
      <c r="AG5" s="18"/>
      <c r="AH5" s="18"/>
      <c r="AJ5" s="17"/>
      <c r="AK5" s="18"/>
      <c r="AL5" s="18"/>
      <c r="AM5" s="18"/>
      <c r="AN5" s="18"/>
      <c r="AO5" s="18"/>
      <c r="AP5" s="18"/>
      <c r="AQ5" s="18"/>
    </row>
    <row r="6" spans="2:43" ht="15.6">
      <c r="B6" s="8"/>
      <c r="C6" s="9"/>
      <c r="D6" s="9"/>
      <c r="E6" s="9"/>
      <c r="F6" s="9"/>
      <c r="G6" s="9"/>
      <c r="H6" s="9"/>
      <c r="I6" s="9"/>
      <c r="J6" s="9"/>
      <c r="K6" s="9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Y6" s="8"/>
      <c r="Z6" s="9"/>
      <c r="AA6" s="9"/>
      <c r="AB6" s="9"/>
      <c r="AC6" s="9"/>
      <c r="AD6" s="9"/>
      <c r="AE6" s="9"/>
      <c r="AF6" s="9"/>
      <c r="AG6" s="9"/>
      <c r="AH6" s="9"/>
      <c r="AJ6" s="8"/>
      <c r="AK6" s="9"/>
      <c r="AL6" s="9"/>
      <c r="AM6" s="9"/>
      <c r="AN6" s="9"/>
      <c r="AO6" s="9"/>
      <c r="AP6" s="9"/>
      <c r="AQ6" s="9"/>
    </row>
    <row r="7" spans="2:43" ht="18.600000000000001">
      <c r="B7" s="1" t="s">
        <v>19</v>
      </c>
      <c r="C7" s="2"/>
      <c r="D7" s="3"/>
      <c r="E7" s="3"/>
      <c r="F7" s="3"/>
      <c r="G7" s="3"/>
      <c r="H7" s="3"/>
      <c r="I7" s="3"/>
      <c r="J7" s="3"/>
      <c r="K7" s="3"/>
      <c r="M7" s="1" t="s">
        <v>19</v>
      </c>
      <c r="N7" s="2"/>
      <c r="O7" s="2" t="s">
        <v>20</v>
      </c>
      <c r="P7" s="3"/>
      <c r="Q7" s="3"/>
      <c r="R7" s="3"/>
      <c r="S7" s="3"/>
      <c r="T7" s="3"/>
      <c r="U7" s="3"/>
      <c r="V7" s="3"/>
      <c r="W7" s="3"/>
      <c r="Y7" s="1" t="s">
        <v>19</v>
      </c>
      <c r="Z7" s="2"/>
      <c r="AA7" s="3"/>
      <c r="AB7" s="3"/>
      <c r="AC7" s="3"/>
      <c r="AD7" s="3"/>
      <c r="AE7" s="3"/>
      <c r="AF7" s="3"/>
      <c r="AG7" s="3"/>
      <c r="AH7" s="3"/>
      <c r="AJ7" s="1" t="s">
        <v>19</v>
      </c>
      <c r="AK7" s="2"/>
      <c r="AL7" s="3"/>
      <c r="AM7" s="3"/>
      <c r="AN7" s="3"/>
      <c r="AO7" s="3"/>
      <c r="AP7" s="3"/>
      <c r="AQ7" s="3"/>
    </row>
    <row r="8" spans="2:43" ht="15.6"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M8" s="1" t="s">
        <v>21</v>
      </c>
      <c r="N8" s="1" t="s">
        <v>22</v>
      </c>
      <c r="O8" s="1" t="s">
        <v>31</v>
      </c>
      <c r="P8" s="1" t="s">
        <v>23</v>
      </c>
      <c r="Q8" s="1" t="s">
        <v>24</v>
      </c>
      <c r="R8" s="1" t="s">
        <v>25</v>
      </c>
      <c r="S8" s="1" t="s">
        <v>26</v>
      </c>
      <c r="T8" s="1" t="s">
        <v>27</v>
      </c>
      <c r="U8" s="1" t="s">
        <v>28</v>
      </c>
      <c r="V8" s="1" t="s">
        <v>29</v>
      </c>
      <c r="W8" s="1" t="s">
        <v>30</v>
      </c>
      <c r="Y8" s="1" t="s">
        <v>21</v>
      </c>
      <c r="Z8" s="1" t="s">
        <v>22</v>
      </c>
      <c r="AA8" s="1" t="s">
        <v>23</v>
      </c>
      <c r="AB8" s="1" t="s">
        <v>24</v>
      </c>
      <c r="AC8" s="1" t="s">
        <v>25</v>
      </c>
      <c r="AD8" s="1" t="s">
        <v>26</v>
      </c>
      <c r="AE8" s="1" t="s">
        <v>27</v>
      </c>
      <c r="AF8" s="1" t="s">
        <v>28</v>
      </c>
      <c r="AG8" s="1" t="s">
        <v>29</v>
      </c>
      <c r="AH8" s="1" t="s">
        <v>30</v>
      </c>
      <c r="AJ8" s="1" t="s">
        <v>21</v>
      </c>
      <c r="AK8" s="1" t="s">
        <v>22</v>
      </c>
      <c r="AL8" s="1" t="s">
        <v>25</v>
      </c>
      <c r="AM8" s="1" t="s">
        <v>26</v>
      </c>
      <c r="AN8" s="1" t="s">
        <v>27</v>
      </c>
      <c r="AO8" s="1" t="s">
        <v>28</v>
      </c>
      <c r="AP8" s="1" t="s">
        <v>29</v>
      </c>
      <c r="AQ8" s="1" t="s">
        <v>30</v>
      </c>
    </row>
    <row r="9" spans="2:43" ht="15.6">
      <c r="B9" s="4" t="s">
        <v>32</v>
      </c>
      <c r="C9" s="5"/>
      <c r="D9" s="5"/>
      <c r="E9" s="5"/>
      <c r="F9" s="5"/>
      <c r="G9" s="5"/>
      <c r="H9" s="5"/>
      <c r="I9" s="5"/>
      <c r="J9" s="5"/>
      <c r="K9" s="5"/>
      <c r="M9" s="4" t="s">
        <v>32</v>
      </c>
      <c r="N9" s="5"/>
      <c r="O9" s="5"/>
      <c r="P9" s="5"/>
      <c r="Q9" s="5"/>
      <c r="R9" s="5"/>
      <c r="S9" s="5"/>
      <c r="T9" s="5"/>
      <c r="U9" s="5"/>
      <c r="V9" s="5"/>
      <c r="W9" s="5"/>
      <c r="Y9" s="4" t="s">
        <v>32</v>
      </c>
      <c r="Z9" s="5"/>
      <c r="AA9" s="5"/>
      <c r="AB9" s="5"/>
      <c r="AC9" s="5"/>
      <c r="AD9" s="5"/>
      <c r="AE9" s="5"/>
      <c r="AF9" s="5"/>
      <c r="AG9" s="5"/>
      <c r="AH9" s="5"/>
      <c r="AJ9" s="4" t="s">
        <v>32</v>
      </c>
      <c r="AK9" s="5"/>
      <c r="AL9" s="5"/>
      <c r="AM9" s="5"/>
      <c r="AN9" s="5"/>
      <c r="AO9" s="5"/>
      <c r="AP9" s="5"/>
      <c r="AQ9" s="5"/>
    </row>
    <row r="10" spans="2:43" ht="15.6">
      <c r="B10" s="10">
        <v>1</v>
      </c>
      <c r="C10" s="19" t="s">
        <v>33</v>
      </c>
      <c r="D10" s="20">
        <v>3080445.3</v>
      </c>
      <c r="E10" s="20">
        <v>3053349.8</v>
      </c>
      <c r="F10" s="20">
        <v>3068635</v>
      </c>
      <c r="G10" s="20">
        <v>3084482</v>
      </c>
      <c r="H10" s="20">
        <v>3100664</v>
      </c>
      <c r="I10" s="20">
        <v>3117262</v>
      </c>
      <c r="J10" s="20">
        <v>3099856</v>
      </c>
      <c r="K10" s="20">
        <v>3082450</v>
      </c>
      <c r="M10" s="10">
        <v>1</v>
      </c>
      <c r="N10" s="19" t="s">
        <v>33</v>
      </c>
      <c r="O10" s="23">
        <v>1</v>
      </c>
      <c r="P10" s="23">
        <f>+$O10*P$59</f>
        <v>0.61083333333333334</v>
      </c>
      <c r="Q10" s="23">
        <f>+$O10*Q$59</f>
        <v>0.66499999999999992</v>
      </c>
      <c r="R10" s="23">
        <f>+$O10*R$59</f>
        <v>0.95916666666666661</v>
      </c>
      <c r="S10" s="23">
        <f>+$O10*S$59</f>
        <v>1.03</v>
      </c>
      <c r="T10" s="23">
        <f>+$O10*T$59</f>
        <v>1.03</v>
      </c>
      <c r="U10" s="23">
        <f>+$O10*U$59</f>
        <v>1.03</v>
      </c>
      <c r="V10" s="23">
        <f>+$O10*V$59</f>
        <v>1.03</v>
      </c>
      <c r="W10" s="23">
        <f>+$O10*W$59</f>
        <v>1.03</v>
      </c>
      <c r="Y10" s="10">
        <v>1</v>
      </c>
      <c r="Z10" s="19" t="s">
        <v>33</v>
      </c>
      <c r="AA10" s="20">
        <f>+D10*P10/1000</f>
        <v>1881.6386707499998</v>
      </c>
      <c r="AB10" s="20">
        <f t="shared" ref="AB10:AB14" si="0">+E10*Q10/1000</f>
        <v>2030.4776169999996</v>
      </c>
      <c r="AC10" s="20">
        <f t="shared" ref="AC10:AC14" si="1">+F10*R10/1000</f>
        <v>2943.3324041666665</v>
      </c>
      <c r="AD10" s="20">
        <f t="shared" ref="AD10:AD14" si="2">+G10*S10/1000</f>
        <v>3177.0164599999998</v>
      </c>
      <c r="AE10" s="20">
        <f t="shared" ref="AE10:AE14" si="3">+H10*T10/1000</f>
        <v>3193.6839199999999</v>
      </c>
      <c r="AF10" s="20">
        <f t="shared" ref="AF10:AF14" si="4">+I10*U10/1000</f>
        <v>3210.7798599999996</v>
      </c>
      <c r="AG10" s="20">
        <f t="shared" ref="AG10:AG14" si="5">+J10*V10/1000</f>
        <v>3192.8516800000002</v>
      </c>
      <c r="AH10" s="20">
        <f t="shared" ref="AH10:AH14" si="6">+K10*W10/1000</f>
        <v>3174.9234999999999</v>
      </c>
      <c r="AJ10" s="10">
        <v>1</v>
      </c>
      <c r="AK10" s="19" t="s">
        <v>33</v>
      </c>
      <c r="AL10" s="20">
        <f>+AC10*AL$53+AB10*AL$54+AA10*AL$55</f>
        <v>2738.9977166833437</v>
      </c>
      <c r="AM10" s="20">
        <f>+AD10*AM$53+AC10*AM$54+AB10*AM$55</f>
        <v>3033.8100180779775</v>
      </c>
      <c r="AN10" s="20">
        <f>+AE10*AN$53+AD10*AN$54+AC10*AN$55</f>
        <v>3090.5775669858658</v>
      </c>
      <c r="AO10" s="20">
        <f>+AF10*AO$53+AE10*AO$54+AD10*AO$55</f>
        <v>3111.5285358948654</v>
      </c>
      <c r="AP10" s="20">
        <f>+AG10*AP$53+AF10*AP$54+AE10*AP$55</f>
        <v>3098.4508481639004</v>
      </c>
      <c r="AQ10" s="20">
        <f>+AH10*AQ$53+AG10*AQ$54+AF10*AQ$55</f>
        <v>3081.7770669427828</v>
      </c>
    </row>
    <row r="11" spans="2:43" ht="15.6">
      <c r="B11" s="10">
        <v>2</v>
      </c>
      <c r="C11" s="19" t="s">
        <v>34</v>
      </c>
      <c r="D11" s="20">
        <v>127213.5</v>
      </c>
      <c r="E11" s="20">
        <v>123911.1</v>
      </c>
      <c r="F11" s="20">
        <v>122140</v>
      </c>
      <c r="G11" s="20">
        <v>120297</v>
      </c>
      <c r="H11" s="20">
        <v>118481</v>
      </c>
      <c r="I11" s="20">
        <v>116691</v>
      </c>
      <c r="J11" s="20">
        <v>116691</v>
      </c>
      <c r="K11" s="20">
        <v>116691</v>
      </c>
      <c r="M11" s="10">
        <v>2</v>
      </c>
      <c r="N11" s="19" t="s">
        <v>34</v>
      </c>
      <c r="O11" s="23">
        <v>0.75</v>
      </c>
      <c r="P11" s="23">
        <f>+$O11*P$59</f>
        <v>0.458125</v>
      </c>
      <c r="Q11" s="23">
        <f>+$O11*Q$59</f>
        <v>0.49874999999999992</v>
      </c>
      <c r="R11" s="23">
        <f>+$O11*R$59</f>
        <v>0.71937499999999999</v>
      </c>
      <c r="S11" s="23">
        <f>+$O11*S$59</f>
        <v>0.77249999999999996</v>
      </c>
      <c r="T11" s="23">
        <f>+$O11*T$59</f>
        <v>0.77249999999999996</v>
      </c>
      <c r="U11" s="23">
        <f>+$O11*U$59</f>
        <v>0.77249999999999996</v>
      </c>
      <c r="V11" s="23">
        <f>+$O11*V$59</f>
        <v>0.77249999999999996</v>
      </c>
      <c r="W11" s="23">
        <f>+$O11*W$59</f>
        <v>0.77249999999999996</v>
      </c>
      <c r="Y11" s="10">
        <v>2</v>
      </c>
      <c r="Z11" s="19" t="s">
        <v>34</v>
      </c>
      <c r="AA11" s="20">
        <f t="shared" ref="AA11:AA14" si="7">+D11*P11/1000</f>
        <v>58.279684687499994</v>
      </c>
      <c r="AB11" s="20">
        <f t="shared" si="0"/>
        <v>61.800661124999991</v>
      </c>
      <c r="AC11" s="20">
        <f t="shared" si="1"/>
        <v>87.864462499999988</v>
      </c>
      <c r="AD11" s="20">
        <f t="shared" si="2"/>
        <v>92.92943249999999</v>
      </c>
      <c r="AE11" s="20">
        <f t="shared" si="3"/>
        <v>91.5265725</v>
      </c>
      <c r="AF11" s="20">
        <f t="shared" si="4"/>
        <v>90.143797500000005</v>
      </c>
      <c r="AG11" s="20">
        <f t="shared" si="5"/>
        <v>90.143797500000005</v>
      </c>
      <c r="AH11" s="20">
        <f t="shared" si="6"/>
        <v>90.143797500000005</v>
      </c>
      <c r="AJ11" s="10">
        <v>2</v>
      </c>
      <c r="AK11" s="19" t="s">
        <v>34</v>
      </c>
      <c r="AL11" s="20">
        <f>+AC11*AL$53+AB11*AL$54+AA11*AL$55</f>
        <v>81.929788746478209</v>
      </c>
      <c r="AM11" s="20">
        <f>+AD11*AM$53+AC11*AM$54+AB11*AM$55</f>
        <v>88.971868383773142</v>
      </c>
      <c r="AN11" s="20">
        <f>+AE11*AN$53+AD11*AN$54+AC11*AN$55</f>
        <v>88.836833550434747</v>
      </c>
      <c r="AO11" s="20">
        <f>+AF11*AO$53+AE11*AO$54+AD11*AO$55</f>
        <v>87.625101257032284</v>
      </c>
      <c r="AP11" s="20">
        <f>+AG11*AP$53+AF11*AP$54+AE11*AP$55</f>
        <v>87.45418683199992</v>
      </c>
      <c r="AQ11" s="20">
        <f>+AH11*AQ$53+AG11*AQ$54+AF11*AQ$55</f>
        <v>87.426002692269648</v>
      </c>
    </row>
    <row r="12" spans="2:43" ht="15.6">
      <c r="B12" s="10">
        <v>3</v>
      </c>
      <c r="C12" s="19" t="s">
        <v>35</v>
      </c>
      <c r="D12" s="20">
        <v>1542241</v>
      </c>
      <c r="E12" s="20">
        <v>1663824.2</v>
      </c>
      <c r="F12" s="20">
        <v>1701116</v>
      </c>
      <c r="G12" s="20">
        <v>1607139</v>
      </c>
      <c r="H12" s="20">
        <v>1642981</v>
      </c>
      <c r="I12" s="20">
        <v>1679866</v>
      </c>
      <c r="J12" s="20">
        <v>1679866</v>
      </c>
      <c r="K12" s="20">
        <v>1679866</v>
      </c>
      <c r="M12" s="10">
        <v>3</v>
      </c>
      <c r="N12" s="19" t="s">
        <v>35</v>
      </c>
      <c r="O12" s="23">
        <v>1</v>
      </c>
      <c r="P12" s="23">
        <f>+$O12*P$59</f>
        <v>0.61083333333333334</v>
      </c>
      <c r="Q12" s="23">
        <f>+$O12*Q$59</f>
        <v>0.66499999999999992</v>
      </c>
      <c r="R12" s="23">
        <f>+$O12*R$59</f>
        <v>0.95916666666666661</v>
      </c>
      <c r="S12" s="23">
        <f>+$O12*S$59</f>
        <v>1.03</v>
      </c>
      <c r="T12" s="23">
        <f>+$O12*T$59</f>
        <v>1.03</v>
      </c>
      <c r="U12" s="23">
        <f>+$O12*U$59</f>
        <v>1.03</v>
      </c>
      <c r="V12" s="23">
        <f>+$O12*V$59</f>
        <v>1.03</v>
      </c>
      <c r="W12" s="23">
        <f>+$O12*W$59</f>
        <v>1.03</v>
      </c>
      <c r="Y12" s="10">
        <v>3</v>
      </c>
      <c r="Z12" s="19" t="s">
        <v>35</v>
      </c>
      <c r="AA12" s="20">
        <f t="shared" si="7"/>
        <v>942.05221083333333</v>
      </c>
      <c r="AB12" s="20">
        <f t="shared" si="0"/>
        <v>1106.4430929999999</v>
      </c>
      <c r="AC12" s="20">
        <f t="shared" si="1"/>
        <v>1631.6537633333332</v>
      </c>
      <c r="AD12" s="20">
        <f t="shared" si="2"/>
        <v>1655.3531700000001</v>
      </c>
      <c r="AE12" s="20">
        <f t="shared" si="3"/>
        <v>1692.27043</v>
      </c>
      <c r="AF12" s="20">
        <f t="shared" si="4"/>
        <v>1730.26198</v>
      </c>
      <c r="AG12" s="20">
        <f t="shared" si="5"/>
        <v>1730.26198</v>
      </c>
      <c r="AH12" s="20">
        <f t="shared" si="6"/>
        <v>1730.26198</v>
      </c>
      <c r="AJ12" s="10">
        <v>3</v>
      </c>
      <c r="AK12" s="19" t="s">
        <v>35</v>
      </c>
      <c r="AL12" s="20">
        <f>+AC12*AL$53+AB12*AL$54+AA12*AL$55</f>
        <v>1514.3476220788195</v>
      </c>
      <c r="AM12" s="20">
        <f>+AD12*AM$53+AC12*AM$54+AB12*AM$55</f>
        <v>1591.8177265997901</v>
      </c>
      <c r="AN12" s="20">
        <f>+AE12*AN$53+AD12*AN$54+AC12*AN$55</f>
        <v>1636.2140563762046</v>
      </c>
      <c r="AO12" s="20">
        <f>+AF12*AO$53+AE12*AO$54+AD12*AO$55</f>
        <v>1672.6583011301466</v>
      </c>
      <c r="AP12" s="20">
        <f>+AG12*AP$53+AF12*AP$54+AE12*AP$55</f>
        <v>1677.3210069634251</v>
      </c>
      <c r="AQ12" s="20">
        <f>+AH12*AQ$53+AG12*AQ$54+AF12*AQ$55</f>
        <v>1678.0953622661816</v>
      </c>
    </row>
    <row r="13" spans="2:43" ht="15.6">
      <c r="B13" s="10">
        <v>4</v>
      </c>
      <c r="C13" s="19" t="s">
        <v>36</v>
      </c>
      <c r="D13" s="20">
        <v>84615.5</v>
      </c>
      <c r="E13" s="20">
        <v>88098.099999999991</v>
      </c>
      <c r="F13" s="20">
        <v>73291</v>
      </c>
      <c r="G13" s="20">
        <v>61130</v>
      </c>
      <c r="H13" s="20">
        <v>51140</v>
      </c>
      <c r="I13" s="20">
        <v>42925</v>
      </c>
      <c r="J13" s="20">
        <v>42925</v>
      </c>
      <c r="K13" s="20">
        <v>42925</v>
      </c>
      <c r="M13" s="10">
        <v>4</v>
      </c>
      <c r="N13" s="19" t="s">
        <v>36</v>
      </c>
      <c r="O13" s="23">
        <v>1</v>
      </c>
      <c r="P13" s="23">
        <f>+$O13*P$59</f>
        <v>0.61083333333333334</v>
      </c>
      <c r="Q13" s="23">
        <f>+$O13*Q$59</f>
        <v>0.66499999999999992</v>
      </c>
      <c r="R13" s="23">
        <f>+$O13*R$59</f>
        <v>0.95916666666666661</v>
      </c>
      <c r="S13" s="23">
        <f>+$O13*S$59</f>
        <v>1.03</v>
      </c>
      <c r="T13" s="23">
        <f>+$O13*T$59</f>
        <v>1.03</v>
      </c>
      <c r="U13" s="23">
        <f>+$O13*U$59</f>
        <v>1.03</v>
      </c>
      <c r="V13" s="23">
        <f>+$O13*V$59</f>
        <v>1.03</v>
      </c>
      <c r="W13" s="23">
        <f>+$O13*W$59</f>
        <v>1.03</v>
      </c>
      <c r="Y13" s="10">
        <v>4</v>
      </c>
      <c r="Z13" s="19" t="s">
        <v>36</v>
      </c>
      <c r="AA13" s="20">
        <f t="shared" si="7"/>
        <v>51.685967916666669</v>
      </c>
      <c r="AB13" s="20">
        <f t="shared" si="0"/>
        <v>58.585236499999986</v>
      </c>
      <c r="AC13" s="20">
        <f t="shared" si="1"/>
        <v>70.298284166666662</v>
      </c>
      <c r="AD13" s="20">
        <f t="shared" si="2"/>
        <v>62.963900000000002</v>
      </c>
      <c r="AE13" s="20">
        <f t="shared" si="3"/>
        <v>52.674200000000006</v>
      </c>
      <c r="AF13" s="20">
        <f t="shared" si="4"/>
        <v>44.21275</v>
      </c>
      <c r="AG13" s="20">
        <f t="shared" si="5"/>
        <v>44.21275</v>
      </c>
      <c r="AH13" s="20">
        <f t="shared" si="6"/>
        <v>44.21275</v>
      </c>
      <c r="AJ13" s="10">
        <v>4</v>
      </c>
      <c r="AK13" s="19" t="s">
        <v>36</v>
      </c>
      <c r="AL13" s="20">
        <f>+AC13*AL$53+AB13*AL$54+AA13*AL$55</f>
        <v>66.59390556941149</v>
      </c>
      <c r="AM13" s="20">
        <f>+AD13*AM$53+AC13*AM$54+AB13*AM$55</f>
        <v>61.731204657343362</v>
      </c>
      <c r="AN13" s="20">
        <f>+AE13*AN$53+AD13*AN$54+AC13*AN$55</f>
        <v>52.504374444729308</v>
      </c>
      <c r="AO13" s="20">
        <f>+AF13*AO$53+AE13*AO$54+AD13*AO$55</f>
        <v>44.132834509741052</v>
      </c>
      <c r="AP13" s="20">
        <f>+AG13*AP$53+AF13*AP$54+AE13*AP$55</f>
        <v>43.052219385165174</v>
      </c>
      <c r="AQ13" s="20">
        <f>+AH13*AQ$53+AG13*AQ$54+AF13*AQ$55</f>
        <v>42.879755543165857</v>
      </c>
    </row>
    <row r="14" spans="2:43" ht="15.6">
      <c r="B14" s="10">
        <v>5</v>
      </c>
      <c r="C14" s="19" t="s">
        <v>37</v>
      </c>
      <c r="D14" s="20">
        <v>9274.9</v>
      </c>
      <c r="E14" s="20">
        <v>9849.4</v>
      </c>
      <c r="F14" s="20">
        <v>10243</v>
      </c>
      <c r="G14" s="20">
        <v>10623</v>
      </c>
      <c r="H14" s="20">
        <v>11064</v>
      </c>
      <c r="I14" s="20">
        <v>10827</v>
      </c>
      <c r="J14" s="20">
        <v>10827</v>
      </c>
      <c r="K14" s="20">
        <v>10827</v>
      </c>
      <c r="M14" s="10">
        <v>5</v>
      </c>
      <c r="N14" s="19" t="s">
        <v>37</v>
      </c>
      <c r="O14" s="23">
        <v>1</v>
      </c>
      <c r="P14" s="23">
        <f>+$O14*P$59</f>
        <v>0.61083333333333334</v>
      </c>
      <c r="Q14" s="23">
        <f>+$O14*Q$59</f>
        <v>0.66499999999999992</v>
      </c>
      <c r="R14" s="23">
        <f>+$O14*R$59</f>
        <v>0.95916666666666661</v>
      </c>
      <c r="S14" s="23">
        <f>+$O14*S$59</f>
        <v>1.03</v>
      </c>
      <c r="T14" s="23">
        <f>+$O14*T$59</f>
        <v>1.03</v>
      </c>
      <c r="U14" s="23">
        <f>+$O14*U$59</f>
        <v>1.03</v>
      </c>
      <c r="V14" s="23">
        <f>+$O14*V$59</f>
        <v>1.03</v>
      </c>
      <c r="W14" s="23">
        <f>+$O14*W$59</f>
        <v>1.03</v>
      </c>
      <c r="Y14" s="10">
        <v>5</v>
      </c>
      <c r="Z14" s="19" t="s">
        <v>37</v>
      </c>
      <c r="AA14" s="20">
        <f t="shared" si="7"/>
        <v>5.665418083333333</v>
      </c>
      <c r="AB14" s="20">
        <f t="shared" si="0"/>
        <v>6.5498509999999985</v>
      </c>
      <c r="AC14" s="20">
        <f t="shared" si="1"/>
        <v>9.8247441666666653</v>
      </c>
      <c r="AD14" s="20">
        <f t="shared" si="2"/>
        <v>10.941690000000001</v>
      </c>
      <c r="AE14" s="20">
        <f t="shared" si="3"/>
        <v>11.39592</v>
      </c>
      <c r="AF14" s="20">
        <f t="shared" si="4"/>
        <v>11.151809999999999</v>
      </c>
      <c r="AG14" s="20">
        <f t="shared" si="5"/>
        <v>11.151809999999999</v>
      </c>
      <c r="AH14" s="20">
        <f t="shared" si="6"/>
        <v>11.151809999999999</v>
      </c>
      <c r="AJ14" s="10">
        <v>5</v>
      </c>
      <c r="AK14" s="19" t="s">
        <v>37</v>
      </c>
      <c r="AL14" s="20">
        <f>+AC14*AL$53+AB14*AL$54+AA14*AL$55</f>
        <v>9.1066904047346799</v>
      </c>
      <c r="AM14" s="20">
        <f>+AD14*AM$53+AC14*AM$54+AB14*AM$55</f>
        <v>10.407326517246714</v>
      </c>
      <c r="AN14" s="20">
        <f>+AE14*AN$53+AD14*AN$54+AC14*AN$55</f>
        <v>10.973562747685095</v>
      </c>
      <c r="AO14" s="20">
        <f>+AF14*AO$53+AE14*AO$54+AD14*AO$55</f>
        <v>10.83643004043418</v>
      </c>
      <c r="AP14" s="20">
        <f>+AG14*AP$53+AF14*AP$54+AE14*AP$55</f>
        <v>10.820563486039072</v>
      </c>
      <c r="AQ14" s="20">
        <f>+AH14*AQ$53+AG14*AQ$54+AF14*AQ$55</f>
        <v>10.815587961930266</v>
      </c>
    </row>
    <row r="15" spans="2:43" ht="15.6">
      <c r="B15" s="5"/>
      <c r="C15" s="5"/>
      <c r="D15" s="5"/>
      <c r="E15" s="5"/>
      <c r="F15" s="5"/>
      <c r="G15" s="5"/>
      <c r="H15" s="5"/>
      <c r="I15" s="5"/>
      <c r="J15" s="5"/>
      <c r="K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5"/>
      <c r="AK15" s="5"/>
      <c r="AL15" s="5"/>
      <c r="AM15" s="5"/>
      <c r="AN15" s="5"/>
      <c r="AO15" s="5"/>
      <c r="AP15" s="5"/>
      <c r="AQ15" s="5"/>
    </row>
    <row r="16" spans="2:43" ht="15.6">
      <c r="B16" s="10">
        <v>6</v>
      </c>
      <c r="C16" s="21" t="s">
        <v>38</v>
      </c>
      <c r="D16" s="13">
        <f>SUM(D10:D15)</f>
        <v>4843790.2</v>
      </c>
      <c r="E16" s="13">
        <f>SUM(E10:E15)</f>
        <v>4939032.5999999996</v>
      </c>
      <c r="F16" s="13">
        <v>4975425</v>
      </c>
      <c r="G16" s="13">
        <v>4883671</v>
      </c>
      <c r="H16" s="13">
        <v>4924330</v>
      </c>
      <c r="I16" s="13">
        <v>4967571</v>
      </c>
      <c r="J16" s="13">
        <v>4950165</v>
      </c>
      <c r="K16" s="13">
        <v>4932759</v>
      </c>
      <c r="M16" s="10">
        <v>6</v>
      </c>
      <c r="N16" s="21" t="s">
        <v>38</v>
      </c>
      <c r="O16" s="13"/>
      <c r="P16" s="13"/>
      <c r="Q16" s="13"/>
      <c r="R16" s="13"/>
      <c r="S16" s="13"/>
      <c r="T16" s="13"/>
      <c r="U16" s="13"/>
      <c r="V16" s="13"/>
      <c r="W16" s="13"/>
      <c r="Y16" s="10">
        <v>6</v>
      </c>
      <c r="Z16" s="21" t="s">
        <v>38</v>
      </c>
      <c r="AA16" s="13">
        <f t="shared" ref="AA16:AH16" si="8">SUM(AA10:AA15)</f>
        <v>2939.3219522708337</v>
      </c>
      <c r="AB16" s="13">
        <f t="shared" si="8"/>
        <v>3263.8564586249995</v>
      </c>
      <c r="AC16" s="13">
        <f t="shared" si="8"/>
        <v>4742.9736583333324</v>
      </c>
      <c r="AD16" s="13">
        <f t="shared" si="8"/>
        <v>4999.2046524999996</v>
      </c>
      <c r="AE16" s="13">
        <f t="shared" si="8"/>
        <v>5041.5510425000002</v>
      </c>
      <c r="AF16" s="13">
        <f t="shared" si="8"/>
        <v>5086.5501974999997</v>
      </c>
      <c r="AG16" s="13">
        <f t="shared" si="8"/>
        <v>5068.6220174999999</v>
      </c>
      <c r="AH16" s="13">
        <f t="shared" si="8"/>
        <v>5050.6938375</v>
      </c>
      <c r="AJ16" s="10">
        <v>6</v>
      </c>
      <c r="AK16" s="21" t="s">
        <v>38</v>
      </c>
      <c r="AL16" s="13">
        <f t="shared" ref="AL16:AQ16" si="9">SUM(AL10:AL15)</f>
        <v>4410.9757234827875</v>
      </c>
      <c r="AM16" s="13">
        <f t="shared" si="9"/>
        <v>4786.7381442361302</v>
      </c>
      <c r="AN16" s="13">
        <f t="shared" si="9"/>
        <v>4879.1063941049197</v>
      </c>
      <c r="AO16" s="13">
        <f t="shared" si="9"/>
        <v>4926.7812028322196</v>
      </c>
      <c r="AP16" s="13">
        <f t="shared" si="9"/>
        <v>4917.0988248305293</v>
      </c>
      <c r="AQ16" s="13">
        <f t="shared" si="9"/>
        <v>4900.9937754063294</v>
      </c>
    </row>
    <row r="17" spans="2:45" ht="15.6">
      <c r="B17" s="10">
        <v>7</v>
      </c>
      <c r="C17" s="19" t="s">
        <v>39</v>
      </c>
      <c r="D17" s="20">
        <v>145315.79999999999</v>
      </c>
      <c r="E17" s="20">
        <v>154693.29999999999</v>
      </c>
      <c r="F17" s="20">
        <v>153806</v>
      </c>
      <c r="G17" s="20">
        <v>152932</v>
      </c>
      <c r="H17" s="20">
        <v>152062</v>
      </c>
      <c r="I17" s="20">
        <v>151196</v>
      </c>
      <c r="J17" s="20">
        <v>151196</v>
      </c>
      <c r="K17" s="20">
        <v>151196</v>
      </c>
      <c r="M17" s="10">
        <v>7</v>
      </c>
      <c r="N17" s="19" t="s">
        <v>39</v>
      </c>
      <c r="O17" s="23">
        <v>0.95</v>
      </c>
      <c r="P17" s="23">
        <f>+$O17*P$59</f>
        <v>0.58029166666666665</v>
      </c>
      <c r="Q17" s="23">
        <f>+$O17*Q$59</f>
        <v>0.63174999999999992</v>
      </c>
      <c r="R17" s="23">
        <f>+$O17*R$59</f>
        <v>0.91120833333333329</v>
      </c>
      <c r="S17" s="23">
        <f>+$O17*S$59</f>
        <v>0.97849999999999993</v>
      </c>
      <c r="T17" s="23">
        <f>+$O17*T$59</f>
        <v>0.97849999999999993</v>
      </c>
      <c r="U17" s="23">
        <f>+$O17*U$59</f>
        <v>0.97849999999999993</v>
      </c>
      <c r="V17" s="23">
        <f>+$O17*V$59</f>
        <v>0.97849999999999993</v>
      </c>
      <c r="W17" s="23">
        <f>+$O17*W$59</f>
        <v>0.97849999999999993</v>
      </c>
      <c r="Y17" s="10">
        <v>7</v>
      </c>
      <c r="Z17" s="19" t="s">
        <v>39</v>
      </c>
      <c r="AA17" s="20">
        <f t="shared" ref="AA17:AA22" si="10">+D17*P17/1000</f>
        <v>84.32554777499999</v>
      </c>
      <c r="AB17" s="20">
        <f t="shared" ref="AB17:AB22" si="11">+E17*Q17/1000</f>
        <v>97.727492274999989</v>
      </c>
      <c r="AC17" s="20">
        <f t="shared" ref="AC17:AC22" si="12">+F17*R17/1000</f>
        <v>140.14930891666666</v>
      </c>
      <c r="AD17" s="20">
        <f t="shared" ref="AD17:AD22" si="13">+G17*S17/1000</f>
        <v>149.64396199999999</v>
      </c>
      <c r="AE17" s="20">
        <f t="shared" ref="AE17:AE22" si="14">+H17*T17/1000</f>
        <v>148.79266699999999</v>
      </c>
      <c r="AF17" s="20">
        <f t="shared" ref="AF17:AF22" si="15">+I17*U17/1000</f>
        <v>147.94528599999998</v>
      </c>
      <c r="AG17" s="20">
        <f t="shared" ref="AG17:AG22" si="16">+J17*V17/1000</f>
        <v>147.94528599999998</v>
      </c>
      <c r="AH17" s="20">
        <f t="shared" ref="AH17:AH22" si="17">+K17*W17/1000</f>
        <v>147.94528599999998</v>
      </c>
      <c r="AJ17" s="10">
        <v>7</v>
      </c>
      <c r="AK17" s="19" t="s">
        <v>39</v>
      </c>
      <c r="AL17" s="20">
        <f>+AC17*AL$53+AB17*AL$54+AA17*AL$55</f>
        <v>130.41982531526779</v>
      </c>
      <c r="AM17" s="20">
        <f>+AD17*AM$53+AC17*AM$54+AB17*AM$55</f>
        <v>143.09685798609874</v>
      </c>
      <c r="AN17" s="20">
        <f>+AE17*AN$53+AD17*AN$54+AC17*AN$55</f>
        <v>144.21808249342996</v>
      </c>
      <c r="AO17" s="20">
        <f>+AF17*AO$53+AE17*AO$54+AD17*AO$55</f>
        <v>143.60664128063928</v>
      </c>
      <c r="AP17" s="20">
        <f>+AG17*AP$53+AF17*AP$54+AE17*AP$55</f>
        <v>143.50207397973881</v>
      </c>
      <c r="AQ17" s="20">
        <f>+AH17*AQ$53+AG17*AQ$54+AF17*AQ$55</f>
        <v>143.48480240301174</v>
      </c>
    </row>
    <row r="18" spans="2:45" ht="15.6">
      <c r="B18" s="10">
        <v>8</v>
      </c>
      <c r="C18" s="19" t="s">
        <v>40</v>
      </c>
      <c r="D18" s="20">
        <v>113223.7</v>
      </c>
      <c r="E18" s="20">
        <v>137519.79999999999</v>
      </c>
      <c r="F18" s="20">
        <v>131398</v>
      </c>
      <c r="G18" s="20">
        <v>125542</v>
      </c>
      <c r="H18" s="20">
        <v>119937</v>
      </c>
      <c r="I18" s="20">
        <v>114610</v>
      </c>
      <c r="J18" s="20">
        <v>114610</v>
      </c>
      <c r="K18" s="20">
        <v>114610</v>
      </c>
      <c r="M18" s="10">
        <v>8</v>
      </c>
      <c r="N18" s="19" t="s">
        <v>40</v>
      </c>
      <c r="O18" s="23">
        <v>0.75</v>
      </c>
      <c r="P18" s="23">
        <f>+$O18*P$59</f>
        <v>0.458125</v>
      </c>
      <c r="Q18" s="23">
        <f>+$O18*Q$59</f>
        <v>0.49874999999999992</v>
      </c>
      <c r="R18" s="23">
        <f>+$O18*R$59</f>
        <v>0.71937499999999999</v>
      </c>
      <c r="S18" s="23">
        <f>+$O18*S$59</f>
        <v>0.77249999999999996</v>
      </c>
      <c r="T18" s="23">
        <f>+$O18*T$59</f>
        <v>0.77249999999999996</v>
      </c>
      <c r="U18" s="23">
        <f>+$O18*U$59</f>
        <v>0.77249999999999996</v>
      </c>
      <c r="V18" s="23">
        <f>+$O18*V$59</f>
        <v>0.77249999999999996</v>
      </c>
      <c r="W18" s="23">
        <f>+$O18*W$59</f>
        <v>0.77249999999999996</v>
      </c>
      <c r="Y18" s="10">
        <v>8</v>
      </c>
      <c r="Z18" s="19" t="s">
        <v>40</v>
      </c>
      <c r="AA18" s="20">
        <f t="shared" si="10"/>
        <v>51.870607562499998</v>
      </c>
      <c r="AB18" s="20">
        <f t="shared" si="11"/>
        <v>68.588000249999979</v>
      </c>
      <c r="AC18" s="20">
        <f t="shared" si="12"/>
        <v>94.524436249999994</v>
      </c>
      <c r="AD18" s="20">
        <f t="shared" si="13"/>
        <v>96.981194999999985</v>
      </c>
      <c r="AE18" s="20">
        <f t="shared" si="14"/>
        <v>92.651332499999995</v>
      </c>
      <c r="AF18" s="20">
        <f t="shared" si="15"/>
        <v>88.536224999999988</v>
      </c>
      <c r="AG18" s="20">
        <f t="shared" si="16"/>
        <v>88.536224999999988</v>
      </c>
      <c r="AH18" s="20">
        <f t="shared" si="17"/>
        <v>88.536224999999988</v>
      </c>
      <c r="AJ18" s="10">
        <v>8</v>
      </c>
      <c r="AK18" s="19" t="s">
        <v>40</v>
      </c>
      <c r="AL18" s="20">
        <f>+AC18*AL$53+AB18*AL$54+AA18*AL$55</f>
        <v>88.135698902221705</v>
      </c>
      <c r="AM18" s="20">
        <f>+AD18*AM$53+AC18*AM$54+AB18*AM$55</f>
        <v>93.225677286541426</v>
      </c>
      <c r="AN18" s="20">
        <f>+AE18*AN$53+AD18*AN$54+AC18*AN$55</f>
        <v>90.341762121462736</v>
      </c>
      <c r="AO18" s="20">
        <f>+AF18*AO$53+AE18*AO$54+AD18*AO$55</f>
        <v>86.462569557287026</v>
      </c>
      <c r="AP18" s="20">
        <f>+AG18*AP$53+AF18*AP$54+AE18*AP$55</f>
        <v>85.950773147582098</v>
      </c>
      <c r="AQ18" s="20">
        <f>+AH18*AQ$53+AG18*AQ$54+AF18*AQ$55</f>
        <v>85.866897777558023</v>
      </c>
    </row>
    <row r="19" spans="2:45" ht="15.6">
      <c r="B19" s="10">
        <v>9</v>
      </c>
      <c r="C19" s="19" t="s">
        <v>41</v>
      </c>
      <c r="D19" s="20">
        <v>93693.7</v>
      </c>
      <c r="E19" s="20">
        <v>104294.39999999999</v>
      </c>
      <c r="F19" s="20">
        <v>74234</v>
      </c>
      <c r="G19" s="20">
        <v>53010</v>
      </c>
      <c r="H19" s="20">
        <v>38048</v>
      </c>
      <c r="I19" s="20">
        <v>27334</v>
      </c>
      <c r="J19" s="20">
        <v>27334</v>
      </c>
      <c r="K19" s="20">
        <v>27334</v>
      </c>
      <c r="M19" s="10">
        <v>9</v>
      </c>
      <c r="N19" s="19" t="s">
        <v>41</v>
      </c>
      <c r="O19" s="23">
        <v>0.75</v>
      </c>
      <c r="P19" s="23">
        <f>+$O19*P$59</f>
        <v>0.458125</v>
      </c>
      <c r="Q19" s="23">
        <f>+$O19*Q$59</f>
        <v>0.49874999999999992</v>
      </c>
      <c r="R19" s="23">
        <f>+$O19*R$59</f>
        <v>0.71937499999999999</v>
      </c>
      <c r="S19" s="23">
        <f>+$O19*S$59</f>
        <v>0.77249999999999996</v>
      </c>
      <c r="T19" s="23">
        <f>+$O19*T$59</f>
        <v>0.77249999999999996</v>
      </c>
      <c r="U19" s="23">
        <f>+$O19*U$59</f>
        <v>0.77249999999999996</v>
      </c>
      <c r="V19" s="23">
        <f>+$O19*V$59</f>
        <v>0.77249999999999996</v>
      </c>
      <c r="W19" s="23">
        <f>+$O19*W$59</f>
        <v>0.77249999999999996</v>
      </c>
      <c r="Y19" s="10">
        <v>9</v>
      </c>
      <c r="Z19" s="19" t="s">
        <v>41</v>
      </c>
      <c r="AA19" s="20">
        <f t="shared" si="10"/>
        <v>42.923426312499998</v>
      </c>
      <c r="AB19" s="20">
        <f t="shared" si="11"/>
        <v>52.016831999999987</v>
      </c>
      <c r="AC19" s="20">
        <f t="shared" si="12"/>
        <v>53.402083749999996</v>
      </c>
      <c r="AD19" s="20">
        <f t="shared" si="13"/>
        <v>40.950224999999996</v>
      </c>
      <c r="AE19" s="20">
        <f t="shared" si="14"/>
        <v>29.392079999999996</v>
      </c>
      <c r="AF19" s="20">
        <f t="shared" si="15"/>
        <v>21.115514999999998</v>
      </c>
      <c r="AG19" s="20">
        <f t="shared" si="16"/>
        <v>21.115514999999998</v>
      </c>
      <c r="AH19" s="20">
        <f t="shared" si="17"/>
        <v>21.115514999999998</v>
      </c>
      <c r="AJ19" s="10">
        <v>9</v>
      </c>
      <c r="AK19" s="19" t="s">
        <v>41</v>
      </c>
      <c r="AL19" s="20">
        <f>+AC19*AL$53+AB19*AL$54+AA19*AL$55</f>
        <v>51.43588002797221</v>
      </c>
      <c r="AM19" s="20">
        <f>+AD19*AM$53+AC19*AM$54+AB19*AM$55</f>
        <v>41.222753806581181</v>
      </c>
      <c r="AN19" s="20">
        <f>+AE19*AN$53+AD19*AN$54+AC19*AN$55</f>
        <v>30.184913196871083</v>
      </c>
      <c r="AO19" s="20">
        <f>+AF19*AO$53+AE19*AO$54+AD19*AO$55</f>
        <v>21.735027041892366</v>
      </c>
      <c r="AP19" s="20">
        <f>+AG19*AP$53+AF19*AP$54+AE19*AP$55</f>
        <v>20.647587213168503</v>
      </c>
      <c r="AQ19" s="20">
        <f>+AH19*AQ$53+AG19*AQ$54+AF19*AQ$55</f>
        <v>20.478891753352858</v>
      </c>
    </row>
    <row r="20" spans="2:45" ht="15.6">
      <c r="B20" s="10">
        <v>10</v>
      </c>
      <c r="C20" s="19" t="s">
        <v>42</v>
      </c>
      <c r="D20" s="20">
        <v>475823.1</v>
      </c>
      <c r="E20" s="20">
        <v>484405.5</v>
      </c>
      <c r="F20" s="20">
        <v>504400</v>
      </c>
      <c r="G20" s="20">
        <v>525131</v>
      </c>
      <c r="H20" s="20">
        <v>546620</v>
      </c>
      <c r="I20" s="20">
        <v>568885</v>
      </c>
      <c r="J20" s="20">
        <v>568885</v>
      </c>
      <c r="K20" s="20">
        <v>568885</v>
      </c>
      <c r="M20" s="10">
        <v>10</v>
      </c>
      <c r="N20" s="19" t="s">
        <v>42</v>
      </c>
      <c r="O20" s="23">
        <v>1</v>
      </c>
      <c r="P20" s="23">
        <f>+$O20*P$59</f>
        <v>0.61083333333333334</v>
      </c>
      <c r="Q20" s="23">
        <f>+$O20*Q$59</f>
        <v>0.66499999999999992</v>
      </c>
      <c r="R20" s="23">
        <f>+$O20*R$59</f>
        <v>0.95916666666666661</v>
      </c>
      <c r="S20" s="23">
        <f>+$O20*S$59</f>
        <v>1.03</v>
      </c>
      <c r="T20" s="23">
        <f>+$O20*T$59</f>
        <v>1.03</v>
      </c>
      <c r="U20" s="23">
        <f>+$O20*U$59</f>
        <v>1.03</v>
      </c>
      <c r="V20" s="23">
        <f>+$O20*V$59</f>
        <v>1.03</v>
      </c>
      <c r="W20" s="23">
        <f>+$O20*W$59</f>
        <v>1.03</v>
      </c>
      <c r="Y20" s="10">
        <v>10</v>
      </c>
      <c r="Z20" s="19" t="s">
        <v>42</v>
      </c>
      <c r="AA20" s="20">
        <f t="shared" si="10"/>
        <v>290.64861024999999</v>
      </c>
      <c r="AB20" s="20">
        <f t="shared" si="11"/>
        <v>322.12965749999995</v>
      </c>
      <c r="AC20" s="20">
        <f t="shared" si="12"/>
        <v>483.80366666666663</v>
      </c>
      <c r="AD20" s="20">
        <f t="shared" si="13"/>
        <v>540.88493000000005</v>
      </c>
      <c r="AE20" s="20">
        <f t="shared" si="14"/>
        <v>563.01859999999999</v>
      </c>
      <c r="AF20" s="20">
        <f t="shared" si="15"/>
        <v>585.95155</v>
      </c>
      <c r="AG20" s="20">
        <f t="shared" si="16"/>
        <v>585.95155</v>
      </c>
      <c r="AH20" s="20">
        <f t="shared" si="17"/>
        <v>585.95155</v>
      </c>
      <c r="AJ20" s="10">
        <v>10</v>
      </c>
      <c r="AK20" s="19" t="s">
        <v>42</v>
      </c>
      <c r="AL20" s="20">
        <f>+AC20*AL$53+AB20*AL$54+AA20*AL$55</f>
        <v>448.6401035964339</v>
      </c>
      <c r="AM20" s="20">
        <f>+AD20*AM$53+AC20*AM$54+AB20*AM$55</f>
        <v>514.24371806048907</v>
      </c>
      <c r="AN20" s="20">
        <f>+AE20*AN$53+AD20*AN$54+AC20*AN$55</f>
        <v>542.1511719037062</v>
      </c>
      <c r="AO20" s="20">
        <f>+AF20*AO$53+AE20*AO$54+AD20*AO$55</f>
        <v>565.00645990418184</v>
      </c>
      <c r="AP20" s="20">
        <f>+AG20*AP$53+AF20*AP$54+AE20*AP$55</f>
        <v>567.81794889274408</v>
      </c>
      <c r="AQ20" s="20">
        <f>+AH20*AQ$53+AG20*AQ$54+AF20*AQ$55</f>
        <v>568.28537523992793</v>
      </c>
    </row>
    <row r="21" spans="2:45" ht="15.6">
      <c r="B21" s="10">
        <v>11</v>
      </c>
      <c r="C21" s="19" t="s">
        <v>43</v>
      </c>
      <c r="D21" s="20">
        <v>38</v>
      </c>
      <c r="E21" s="20">
        <v>31.8</v>
      </c>
      <c r="F21" s="20">
        <v>46</v>
      </c>
      <c r="G21" s="20">
        <v>62</v>
      </c>
      <c r="H21" s="20">
        <v>88</v>
      </c>
      <c r="I21" s="20">
        <v>117</v>
      </c>
      <c r="J21" s="20">
        <v>117</v>
      </c>
      <c r="K21" s="20">
        <v>117</v>
      </c>
      <c r="M21" s="10">
        <v>11</v>
      </c>
      <c r="N21" s="19" t="s">
        <v>43</v>
      </c>
      <c r="O21" s="23">
        <v>1</v>
      </c>
      <c r="P21" s="23">
        <f>+$O21*P$59</f>
        <v>0.61083333333333334</v>
      </c>
      <c r="Q21" s="23">
        <f>+$O21*Q$59</f>
        <v>0.66499999999999992</v>
      </c>
      <c r="R21" s="23">
        <f>+$O21*R$59</f>
        <v>0.95916666666666661</v>
      </c>
      <c r="S21" s="23">
        <f>+$O21*S$59</f>
        <v>1.03</v>
      </c>
      <c r="T21" s="23">
        <f>+$O21*T$59</f>
        <v>1.03</v>
      </c>
      <c r="U21" s="23">
        <f>+$O21*U$59</f>
        <v>1.03</v>
      </c>
      <c r="V21" s="23">
        <f>+$O21*V$59</f>
        <v>1.03</v>
      </c>
      <c r="W21" s="23">
        <f>+$O21*W$59</f>
        <v>1.03</v>
      </c>
      <c r="Y21" s="10">
        <v>11</v>
      </c>
      <c r="Z21" s="19" t="s">
        <v>43</v>
      </c>
      <c r="AA21" s="20">
        <f t="shared" si="10"/>
        <v>2.3211666666666665E-2</v>
      </c>
      <c r="AB21" s="20">
        <f t="shared" si="11"/>
        <v>2.1146999999999999E-2</v>
      </c>
      <c r="AC21" s="20">
        <f t="shared" si="12"/>
        <v>4.4121666666666663E-2</v>
      </c>
      <c r="AD21" s="20">
        <f t="shared" si="13"/>
        <v>6.386E-2</v>
      </c>
      <c r="AE21" s="20">
        <f t="shared" si="14"/>
        <v>9.0639999999999998E-2</v>
      </c>
      <c r="AF21" s="20">
        <f t="shared" si="15"/>
        <v>0.12051000000000001</v>
      </c>
      <c r="AG21" s="20">
        <f t="shared" si="16"/>
        <v>0.12051000000000001</v>
      </c>
      <c r="AH21" s="20">
        <f t="shared" si="17"/>
        <v>0.12051000000000001</v>
      </c>
      <c r="AJ21" s="10">
        <v>11</v>
      </c>
      <c r="AK21" s="19" t="s">
        <v>43</v>
      </c>
      <c r="AL21" s="20">
        <f>+AC21*AL$53+AB21*AL$54+AA21*AL$55</f>
        <v>4.0000576904582003E-2</v>
      </c>
      <c r="AM21" s="20">
        <f>+AD21*AM$53+AC21*AM$54+AB21*AM$55</f>
        <v>5.9032509809630929E-2</v>
      </c>
      <c r="AN21" s="20">
        <f>+AE21*AN$53+AD21*AN$54+AC21*AN$55</f>
        <v>8.4202786058853729E-2</v>
      </c>
      <c r="AO21" s="20">
        <f>+AF21*AO$53+AE21*AO$54+AD21*AO$55</f>
        <v>0.11264767679004216</v>
      </c>
      <c r="AP21" s="20">
        <f>+AG21*AP$53+AF21*AP$54+AE21*AP$55</f>
        <v>0.11626785848712695</v>
      </c>
      <c r="AQ21" s="20">
        <f>+AH21*AQ$53+AG21*AQ$54+AF21*AQ$55</f>
        <v>0.11687667789284578</v>
      </c>
    </row>
    <row r="22" spans="2:45" ht="15.6">
      <c r="B22" s="10">
        <v>12</v>
      </c>
      <c r="C22" s="19" t="s">
        <v>44</v>
      </c>
      <c r="D22" s="20">
        <v>10022.299999999999</v>
      </c>
      <c r="E22" s="20">
        <v>197.3</v>
      </c>
      <c r="F22" s="20">
        <v>73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M22" s="10">
        <v>12</v>
      </c>
      <c r="N22" s="19" t="s">
        <v>44</v>
      </c>
      <c r="O22" s="23">
        <v>1</v>
      </c>
      <c r="P22" s="23">
        <f>+$O22*P$59</f>
        <v>0.61083333333333334</v>
      </c>
      <c r="Q22" s="23">
        <f>+$O22*Q$59</f>
        <v>0.66499999999999992</v>
      </c>
      <c r="R22" s="23">
        <f>+$O22*R$59</f>
        <v>0.95916666666666661</v>
      </c>
      <c r="S22" s="23">
        <f>+$O22*S$59</f>
        <v>1.03</v>
      </c>
      <c r="T22" s="23">
        <f>+$O22*T$59</f>
        <v>1.03</v>
      </c>
      <c r="U22" s="23">
        <f>+$O22*U$59</f>
        <v>1.03</v>
      </c>
      <c r="V22" s="23">
        <f>+$O22*V$59</f>
        <v>1.03</v>
      </c>
      <c r="W22" s="23">
        <f>+$O22*W$59</f>
        <v>1.03</v>
      </c>
      <c r="Y22" s="10">
        <v>12</v>
      </c>
      <c r="Z22" s="19" t="s">
        <v>44</v>
      </c>
      <c r="AA22" s="20">
        <f t="shared" si="10"/>
        <v>6.1219549166666667</v>
      </c>
      <c r="AB22" s="20">
        <f t="shared" si="11"/>
        <v>0.1312045</v>
      </c>
      <c r="AC22" s="20">
        <f t="shared" si="12"/>
        <v>7.001916666666666E-2</v>
      </c>
      <c r="AD22" s="20">
        <f t="shared" si="13"/>
        <v>0</v>
      </c>
      <c r="AE22" s="20">
        <f t="shared" si="14"/>
        <v>0</v>
      </c>
      <c r="AF22" s="20">
        <f t="shared" si="15"/>
        <v>0</v>
      </c>
      <c r="AG22" s="20">
        <f t="shared" si="16"/>
        <v>0</v>
      </c>
      <c r="AH22" s="20">
        <f t="shared" si="17"/>
        <v>0</v>
      </c>
      <c r="AJ22" s="10">
        <v>12</v>
      </c>
      <c r="AK22" s="19" t="s">
        <v>44</v>
      </c>
      <c r="AL22" s="20">
        <f>+AC22*AL$53+AB22*AL$54+AA22*AL$55</f>
        <v>0.19755795853626396</v>
      </c>
      <c r="AM22" s="20">
        <f>+AD22*AM$53+AC22*AM$54+AB22*AM$55</f>
        <v>9.8809113920568827E-3</v>
      </c>
      <c r="AN22" s="20">
        <f>+AE22*AN$53+AD22*AN$54+AC22*AN$55</f>
        <v>1.4271519062245693E-3</v>
      </c>
      <c r="AO22" s="20">
        <f>+AF22*AO$53+AE22*AO$54+AD22*AO$55</f>
        <v>0</v>
      </c>
      <c r="AP22" s="20">
        <f>+AG22*AP$53+AF22*AP$54+AE22*AP$55</f>
        <v>0</v>
      </c>
      <c r="AQ22" s="20">
        <f>+AH22*AQ$53+AG22*AQ$54+AF22*AQ$55</f>
        <v>0</v>
      </c>
    </row>
    <row r="23" spans="2:45" ht="15.6">
      <c r="B23" s="5"/>
      <c r="C23" s="5"/>
      <c r="D23" s="5"/>
      <c r="E23" s="5"/>
      <c r="F23" s="5"/>
      <c r="G23" s="5"/>
      <c r="H23" s="5"/>
      <c r="I23" s="5"/>
      <c r="J23" s="5"/>
      <c r="K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J23" s="5"/>
      <c r="AK23" s="5"/>
      <c r="AL23" s="5"/>
      <c r="AM23" s="5"/>
      <c r="AN23" s="5"/>
      <c r="AO23" s="5"/>
      <c r="AP23" s="5"/>
      <c r="AQ23" s="5"/>
    </row>
    <row r="24" spans="2:45" ht="15.6">
      <c r="B24" s="10">
        <v>13</v>
      </c>
      <c r="C24" s="21" t="s">
        <v>45</v>
      </c>
      <c r="D24" s="13">
        <f>SUM(D16:D23)</f>
        <v>5681906.7999999998</v>
      </c>
      <c r="E24" s="13">
        <f>SUM(E16:E23)</f>
        <v>5820174.6999999993</v>
      </c>
      <c r="F24" s="13">
        <v>5839382</v>
      </c>
      <c r="G24" s="13">
        <v>5740348</v>
      </c>
      <c r="H24" s="13">
        <v>5781085</v>
      </c>
      <c r="I24" s="13">
        <v>5829713</v>
      </c>
      <c r="J24" s="13">
        <v>5812307</v>
      </c>
      <c r="K24" s="13">
        <v>5794901</v>
      </c>
      <c r="M24" s="10">
        <v>13</v>
      </c>
      <c r="N24" s="21" t="s">
        <v>45</v>
      </c>
      <c r="O24" s="13"/>
      <c r="P24" s="13"/>
      <c r="Q24" s="13"/>
      <c r="R24" s="13"/>
      <c r="S24" s="13"/>
      <c r="T24" s="13"/>
      <c r="U24" s="13"/>
      <c r="V24" s="13"/>
      <c r="W24" s="13"/>
      <c r="Y24" s="10">
        <v>13</v>
      </c>
      <c r="Z24" s="21" t="s">
        <v>45</v>
      </c>
      <c r="AA24" s="13">
        <f>SUM(AA16:AA23)</f>
        <v>3415.2353107541667</v>
      </c>
      <c r="AB24" s="13">
        <f>SUM(AB16:AB23)</f>
        <v>3804.4707921499989</v>
      </c>
      <c r="AC24" s="13">
        <f>SUM(AC16:AC23)</f>
        <v>5514.9672947499994</v>
      </c>
      <c r="AD24" s="13">
        <f>SUM(AD16:AD23)</f>
        <v>5827.7288245</v>
      </c>
      <c r="AE24" s="13">
        <f>SUM(AE16:AE23)</f>
        <v>5875.4963619999999</v>
      </c>
      <c r="AF24" s="13">
        <f>SUM(AF16:AF23)</f>
        <v>5930.2192834999996</v>
      </c>
      <c r="AG24" s="13">
        <f>SUM(AG16:AG23)</f>
        <v>5912.2911034999997</v>
      </c>
      <c r="AH24" s="13">
        <f>SUM(AH16:AH23)</f>
        <v>5894.3629234999999</v>
      </c>
      <c r="AJ24" s="10">
        <v>13</v>
      </c>
      <c r="AK24" s="21" t="s">
        <v>45</v>
      </c>
      <c r="AL24" s="13">
        <f>SUM(AL16:AL23)</f>
        <v>5129.8447898601235</v>
      </c>
      <c r="AM24" s="13">
        <f>SUM(AM16:AM23)</f>
        <v>5578.5960647970423</v>
      </c>
      <c r="AN24" s="13">
        <f>SUM(AN16:AN23)</f>
        <v>5686.0879537583551</v>
      </c>
      <c r="AO24" s="13">
        <f>SUM(AO16:AO23)</f>
        <v>5743.7045482930098</v>
      </c>
      <c r="AP24" s="13">
        <f>SUM(AP16:AP23)</f>
        <v>5735.1334759222509</v>
      </c>
      <c r="AQ24" s="13">
        <f>SUM(AQ16:AQ23)</f>
        <v>5719.2266192580728</v>
      </c>
      <c r="AS24" s="46" t="s">
        <v>46</v>
      </c>
    </row>
    <row r="25" spans="2:45" ht="15.6">
      <c r="AA25" s="13"/>
      <c r="AB25" s="13"/>
      <c r="AC25" s="13"/>
      <c r="AD25" s="13"/>
      <c r="AE25" s="13"/>
      <c r="AF25" s="13"/>
      <c r="AG25" s="13"/>
      <c r="AH25" s="13"/>
      <c r="AL25" s="13"/>
      <c r="AM25" s="13"/>
      <c r="AN25" s="13"/>
      <c r="AO25" s="13"/>
      <c r="AP25" s="13"/>
      <c r="AQ25" s="13"/>
    </row>
    <row r="27" spans="2:45" ht="18.600000000000001">
      <c r="B27" s="1" t="s">
        <v>19</v>
      </c>
      <c r="C27" s="2"/>
      <c r="D27" s="3"/>
      <c r="E27" s="3"/>
      <c r="F27" s="3"/>
      <c r="G27" s="3"/>
      <c r="H27" s="3"/>
      <c r="I27" s="3"/>
      <c r="J27" s="3"/>
      <c r="K27" s="3"/>
      <c r="M27" s="1" t="s">
        <v>19</v>
      </c>
      <c r="N27" s="2"/>
      <c r="O27" s="2" t="s">
        <v>20</v>
      </c>
      <c r="P27" s="3"/>
      <c r="Q27" s="3"/>
      <c r="R27" s="3"/>
      <c r="S27" s="3"/>
      <c r="T27" s="3"/>
      <c r="U27" s="3"/>
      <c r="V27" s="3"/>
      <c r="W27" s="3"/>
      <c r="Y27" s="1" t="s">
        <v>19</v>
      </c>
      <c r="Z27" s="2"/>
      <c r="AA27" s="3"/>
      <c r="AB27" s="3"/>
      <c r="AC27" s="3"/>
      <c r="AD27" s="3"/>
      <c r="AE27" s="3"/>
      <c r="AF27" s="3"/>
      <c r="AG27" s="3"/>
      <c r="AH27" s="3"/>
      <c r="AJ27" s="1" t="s">
        <v>19</v>
      </c>
      <c r="AK27" s="2"/>
      <c r="AL27" s="3"/>
      <c r="AM27" s="3"/>
      <c r="AN27" s="3"/>
      <c r="AO27" s="3"/>
      <c r="AP27" s="3"/>
      <c r="AQ27" s="3"/>
    </row>
    <row r="28" spans="2:45" ht="15.6">
      <c r="B28" s="1" t="s">
        <v>21</v>
      </c>
      <c r="C28" s="1" t="s">
        <v>22</v>
      </c>
      <c r="D28" s="1" t="s">
        <v>25</v>
      </c>
      <c r="E28" s="1" t="s">
        <v>25</v>
      </c>
      <c r="F28" s="1" t="s">
        <v>25</v>
      </c>
      <c r="G28" s="1" t="s">
        <v>26</v>
      </c>
      <c r="H28" s="1" t="s">
        <v>27</v>
      </c>
      <c r="I28" s="1" t="s">
        <v>28</v>
      </c>
      <c r="J28" s="1" t="s">
        <v>29</v>
      </c>
      <c r="K28" s="1" t="s">
        <v>30</v>
      </c>
      <c r="M28" s="1" t="s">
        <v>21</v>
      </c>
      <c r="N28" s="1" t="s">
        <v>22</v>
      </c>
      <c r="O28" s="1" t="s">
        <v>31</v>
      </c>
      <c r="P28" s="1" t="s">
        <v>23</v>
      </c>
      <c r="Q28" s="1" t="s">
        <v>24</v>
      </c>
      <c r="R28" s="1" t="s">
        <v>25</v>
      </c>
      <c r="S28" s="1" t="s">
        <v>26</v>
      </c>
      <c r="T28" s="1" t="s">
        <v>27</v>
      </c>
      <c r="U28" s="1" t="s">
        <v>28</v>
      </c>
      <c r="V28" s="1" t="s">
        <v>29</v>
      </c>
      <c r="W28" s="1" t="s">
        <v>30</v>
      </c>
      <c r="Y28" s="1" t="s">
        <v>21</v>
      </c>
      <c r="Z28" s="1" t="s">
        <v>22</v>
      </c>
      <c r="AA28" s="1" t="s">
        <v>23</v>
      </c>
      <c r="AB28" s="1" t="s">
        <v>24</v>
      </c>
      <c r="AC28" s="1" t="s">
        <v>25</v>
      </c>
      <c r="AD28" s="1" t="s">
        <v>26</v>
      </c>
      <c r="AE28" s="1" t="s">
        <v>27</v>
      </c>
      <c r="AF28" s="1" t="s">
        <v>28</v>
      </c>
      <c r="AG28" s="1" t="s">
        <v>29</v>
      </c>
      <c r="AH28" s="1" t="s">
        <v>30</v>
      </c>
      <c r="AJ28" s="1" t="s">
        <v>21</v>
      </c>
      <c r="AK28" s="1" t="s">
        <v>22</v>
      </c>
      <c r="AL28" s="1" t="s">
        <v>25</v>
      </c>
      <c r="AM28" s="1" t="s">
        <v>26</v>
      </c>
      <c r="AN28" s="1" t="s">
        <v>27</v>
      </c>
      <c r="AO28" s="1" t="s">
        <v>28</v>
      </c>
      <c r="AP28" s="1" t="s">
        <v>29</v>
      </c>
      <c r="AQ28" s="1" t="s">
        <v>30</v>
      </c>
    </row>
    <row r="29" spans="2:45" ht="15.6">
      <c r="B29" s="6" t="s">
        <v>47</v>
      </c>
      <c r="C29" s="7"/>
      <c r="D29" s="7"/>
      <c r="E29" s="7"/>
      <c r="F29" s="7"/>
      <c r="G29" s="7"/>
      <c r="H29" s="7"/>
      <c r="I29" s="7"/>
      <c r="J29" s="7"/>
      <c r="K29" s="7"/>
      <c r="M29" s="6" t="s">
        <v>47</v>
      </c>
      <c r="N29" s="7"/>
      <c r="O29" s="7"/>
      <c r="P29" s="7"/>
      <c r="Q29" s="7"/>
      <c r="R29" s="7"/>
      <c r="S29" s="7"/>
      <c r="T29" s="7"/>
      <c r="U29" s="7"/>
      <c r="V29" s="7"/>
      <c r="W29" s="7"/>
      <c r="Y29" s="6" t="s">
        <v>47</v>
      </c>
      <c r="Z29" s="7"/>
      <c r="AA29" s="7"/>
      <c r="AB29" s="7"/>
      <c r="AC29" s="7"/>
      <c r="AD29" s="7"/>
      <c r="AE29" s="7"/>
      <c r="AF29" s="7"/>
      <c r="AG29" s="7"/>
      <c r="AH29" s="7"/>
      <c r="AJ29" s="6" t="s">
        <v>47</v>
      </c>
      <c r="AK29" s="7"/>
      <c r="AL29" s="7"/>
      <c r="AM29" s="7"/>
      <c r="AN29" s="7"/>
      <c r="AO29" s="7"/>
      <c r="AP29" s="7"/>
      <c r="AQ29" s="7"/>
    </row>
    <row r="30" spans="2:45" ht="15.6">
      <c r="B30" s="10">
        <v>1</v>
      </c>
      <c r="C30" s="11" t="s">
        <v>33</v>
      </c>
      <c r="D30" s="20">
        <v>3068002.3</v>
      </c>
      <c r="E30" s="20">
        <v>3041815.2</v>
      </c>
      <c r="F30" s="20">
        <v>3057101</v>
      </c>
      <c r="G30" s="20">
        <v>3072948</v>
      </c>
      <c r="H30" s="20">
        <v>3089130</v>
      </c>
      <c r="I30" s="20">
        <v>3105728</v>
      </c>
      <c r="J30" s="20">
        <v>3088322</v>
      </c>
      <c r="K30" s="20">
        <v>3070916</v>
      </c>
      <c r="M30" s="10">
        <v>1</v>
      </c>
      <c r="N30" s="11" t="s">
        <v>33</v>
      </c>
      <c r="O30" s="23">
        <v>1</v>
      </c>
      <c r="P30" s="23">
        <f>+$O30*P$60</f>
        <v>0.89083333333333325</v>
      </c>
      <c r="Q30" s="23">
        <f>+$O30*Q$60</f>
        <v>1.0254166666666666</v>
      </c>
      <c r="R30" s="23">
        <f>+$O30*R$60</f>
        <v>1.5175000000000001</v>
      </c>
      <c r="S30" s="23">
        <f>+$O30*S$60</f>
        <v>1.63</v>
      </c>
      <c r="T30" s="23">
        <f>+$O30*T$60</f>
        <v>1.63</v>
      </c>
      <c r="U30" s="23">
        <f>+$O30*U$60</f>
        <v>1.63</v>
      </c>
      <c r="V30" s="23">
        <f>+$O30*V$60</f>
        <v>1.63</v>
      </c>
      <c r="W30" s="23">
        <f>+$O30*W$60</f>
        <v>1.63</v>
      </c>
      <c r="Y30" s="10">
        <v>1</v>
      </c>
      <c r="Z30" s="11" t="s">
        <v>33</v>
      </c>
      <c r="AA30" s="20">
        <f t="shared" ref="AA30:AA34" si="18">+D30*P30/1000</f>
        <v>2733.0787155833327</v>
      </c>
      <c r="AB30" s="20">
        <f t="shared" ref="AB30:AB34" si="19">+E30*Q30/1000</f>
        <v>3119.1280029999998</v>
      </c>
      <c r="AC30" s="20">
        <f t="shared" ref="AC30:AC34" si="20">+F30*R30/1000</f>
        <v>4639.1507675000003</v>
      </c>
      <c r="AD30" s="20">
        <f t="shared" ref="AD30:AD34" si="21">+G30*S30/1000</f>
        <v>5008.9052399999991</v>
      </c>
      <c r="AE30" s="20">
        <f t="shared" ref="AE30:AE34" si="22">+H30*T30/1000</f>
        <v>5035.281899999999</v>
      </c>
      <c r="AF30" s="20">
        <f t="shared" ref="AF30:AF34" si="23">+I30*U30/1000</f>
        <v>5062.3366399999995</v>
      </c>
      <c r="AG30" s="20">
        <f t="shared" ref="AG30:AG34" si="24">+J30*V30/1000</f>
        <v>5033.9648599999991</v>
      </c>
      <c r="AH30" s="20">
        <f t="shared" ref="AH30:AH34" si="25">+K30*W30/1000</f>
        <v>5005.5930799999996</v>
      </c>
      <c r="AJ30" s="10">
        <v>1</v>
      </c>
      <c r="AK30" s="11" t="s">
        <v>33</v>
      </c>
      <c r="AL30" s="20">
        <f>+AC30*AL$53+AB30*AL$54+AA30*AL$55</f>
        <v>4303.9853139151001</v>
      </c>
      <c r="AM30" s="20">
        <f>+AD30*AM$53+AC30*AM$54+AB30*AM$55</f>
        <v>4781.3143391172125</v>
      </c>
      <c r="AN30" s="20">
        <f>+AE30*AN$53+AD30*AN$54+AC30*AN$55</f>
        <v>4872.681563799325</v>
      </c>
      <c r="AO30" s="20">
        <f>+AF30*AO$53+AE30*AO$54+AD30*AO$55</f>
        <v>4905.8358347682315</v>
      </c>
      <c r="AP30" s="20">
        <f>+AG30*AP$53+AF30*AP$54+AE30*AP$55</f>
        <v>4885.1400765143735</v>
      </c>
      <c r="AQ30" s="20">
        <f>+AH30*AQ$53+AG30*AQ$54+AF30*AQ$55</f>
        <v>4858.7534130285276</v>
      </c>
    </row>
    <row r="31" spans="2:45" ht="15.6">
      <c r="B31" s="10">
        <v>2</v>
      </c>
      <c r="C31" s="11" t="s">
        <v>34</v>
      </c>
      <c r="D31" s="20">
        <v>127110.2</v>
      </c>
      <c r="E31" s="20">
        <v>123777.1</v>
      </c>
      <c r="F31" s="20">
        <v>122006</v>
      </c>
      <c r="G31" s="20">
        <v>120163</v>
      </c>
      <c r="H31" s="20">
        <v>118347</v>
      </c>
      <c r="I31" s="20">
        <v>116557</v>
      </c>
      <c r="J31" s="20">
        <v>116557</v>
      </c>
      <c r="K31" s="20">
        <v>116557</v>
      </c>
      <c r="M31" s="10">
        <v>2</v>
      </c>
      <c r="N31" s="11" t="s">
        <v>34</v>
      </c>
      <c r="O31" s="23">
        <v>0.75</v>
      </c>
      <c r="P31" s="23">
        <f>+$O31*P$60</f>
        <v>0.66812499999999997</v>
      </c>
      <c r="Q31" s="23">
        <f>+$O31*Q$60</f>
        <v>0.76906249999999998</v>
      </c>
      <c r="R31" s="23">
        <f>+$O31*R$60</f>
        <v>1.1381250000000001</v>
      </c>
      <c r="S31" s="23">
        <f>+$O31*S$60</f>
        <v>1.2224999999999999</v>
      </c>
      <c r="T31" s="23">
        <f>+$O31*T$60</f>
        <v>1.2224999999999999</v>
      </c>
      <c r="U31" s="23">
        <f>+$O31*U$60</f>
        <v>1.2224999999999999</v>
      </c>
      <c r="V31" s="23">
        <f>+$O31*V$60</f>
        <v>1.2224999999999999</v>
      </c>
      <c r="W31" s="23">
        <f>+$O31*W$60</f>
        <v>1.2224999999999999</v>
      </c>
      <c r="Y31" s="10">
        <v>2</v>
      </c>
      <c r="Z31" s="11" t="s">
        <v>34</v>
      </c>
      <c r="AA31" s="20">
        <f t="shared" si="18"/>
        <v>84.925502374999994</v>
      </c>
      <c r="AB31" s="20">
        <f t="shared" si="19"/>
        <v>95.192325968749998</v>
      </c>
      <c r="AC31" s="20">
        <f t="shared" si="20"/>
        <v>138.85807875</v>
      </c>
      <c r="AD31" s="20">
        <f t="shared" si="21"/>
        <v>146.89926749999998</v>
      </c>
      <c r="AE31" s="20">
        <f t="shared" si="22"/>
        <v>144.67920749999999</v>
      </c>
      <c r="AF31" s="20">
        <f t="shared" si="23"/>
        <v>142.49093249999999</v>
      </c>
      <c r="AG31" s="20">
        <f t="shared" si="24"/>
        <v>142.49093249999999</v>
      </c>
      <c r="AH31" s="20">
        <f t="shared" si="25"/>
        <v>142.49093249999999</v>
      </c>
      <c r="AJ31" s="10">
        <v>2</v>
      </c>
      <c r="AK31" s="11" t="s">
        <v>34</v>
      </c>
      <c r="AL31" s="20">
        <f>+AC31*AL$53+AB31*AL$54+AA31*AL$55</f>
        <v>129.07804081868917</v>
      </c>
      <c r="AM31" s="20">
        <f>+AD31*AM$53+AC31*AM$54+AB31*AM$55</f>
        <v>140.58878199818454</v>
      </c>
      <c r="AN31" s="20">
        <f>+AE31*AN$53+AD31*AN$54+AC31*AN$55</f>
        <v>140.42704441530469</v>
      </c>
      <c r="AO31" s="20">
        <f>+AF31*AO$53+AE31*AO$54+AD31*AO$55</f>
        <v>138.50997351041082</v>
      </c>
      <c r="AP31" s="20">
        <f>+AG31*AP$53+AF31*AP$54+AE31*AP$55</f>
        <v>138.2394972843887</v>
      </c>
      <c r="AQ31" s="20">
        <f>+AH31*AQ$53+AG31*AQ$54+AF31*AQ$55</f>
        <v>138.19489519918451</v>
      </c>
    </row>
    <row r="32" spans="2:45" ht="15.6">
      <c r="B32" s="10">
        <v>3</v>
      </c>
      <c r="C32" s="11" t="s">
        <v>35</v>
      </c>
      <c r="D32" s="20">
        <v>1521002.5999999999</v>
      </c>
      <c r="E32" s="20">
        <v>1648976.9999999998</v>
      </c>
      <c r="F32" s="20">
        <v>1686269</v>
      </c>
      <c r="G32" s="20">
        <v>1592292</v>
      </c>
      <c r="H32" s="20">
        <v>1628134</v>
      </c>
      <c r="I32" s="20">
        <v>1665019</v>
      </c>
      <c r="J32" s="20">
        <v>1665019</v>
      </c>
      <c r="K32" s="20">
        <v>1665019</v>
      </c>
      <c r="M32" s="10">
        <v>3</v>
      </c>
      <c r="N32" s="11" t="s">
        <v>35</v>
      </c>
      <c r="O32" s="23">
        <v>1</v>
      </c>
      <c r="P32" s="23">
        <f>+$O32*P$60</f>
        <v>0.89083333333333325</v>
      </c>
      <c r="Q32" s="23">
        <f>+$O32*Q$60</f>
        <v>1.0254166666666666</v>
      </c>
      <c r="R32" s="23">
        <f>+$O32*R$60</f>
        <v>1.5175000000000001</v>
      </c>
      <c r="S32" s="23">
        <f>+$O32*S$60</f>
        <v>1.63</v>
      </c>
      <c r="T32" s="23">
        <f>+$O32*T$60</f>
        <v>1.63</v>
      </c>
      <c r="U32" s="23">
        <f>+$O32*U$60</f>
        <v>1.63</v>
      </c>
      <c r="V32" s="23">
        <f>+$O32*V$60</f>
        <v>1.63</v>
      </c>
      <c r="W32" s="23">
        <f>+$O32*W$60</f>
        <v>1.63</v>
      </c>
      <c r="Y32" s="10">
        <v>3</v>
      </c>
      <c r="Z32" s="11" t="s">
        <v>35</v>
      </c>
      <c r="AA32" s="20">
        <f t="shared" si="18"/>
        <v>1354.9598161666663</v>
      </c>
      <c r="AB32" s="20">
        <f t="shared" si="19"/>
        <v>1690.8884987499998</v>
      </c>
      <c r="AC32" s="20">
        <f t="shared" si="20"/>
        <v>2558.9132075000002</v>
      </c>
      <c r="AD32" s="20">
        <f t="shared" si="21"/>
        <v>2595.4359599999998</v>
      </c>
      <c r="AE32" s="20">
        <f t="shared" si="22"/>
        <v>2653.85842</v>
      </c>
      <c r="AF32" s="20">
        <f t="shared" si="23"/>
        <v>2713.9809699999996</v>
      </c>
      <c r="AG32" s="20">
        <f t="shared" si="24"/>
        <v>2713.9809699999996</v>
      </c>
      <c r="AH32" s="20">
        <f t="shared" si="25"/>
        <v>2713.9809699999996</v>
      </c>
      <c r="AJ32" s="10">
        <v>3</v>
      </c>
      <c r="AK32" s="11" t="s">
        <v>35</v>
      </c>
      <c r="AL32" s="20">
        <f>+AC32*AL$53+AB32*AL$54+AA32*AL$55</f>
        <v>2367.8831023500716</v>
      </c>
      <c r="AM32" s="20">
        <f>+AD32*AM$53+AC32*AM$54+AB32*AM$55</f>
        <v>2494.9889040414705</v>
      </c>
      <c r="AN32" s="20">
        <f>+AE32*AN$53+AD32*AN$54+AC32*AN$55</f>
        <v>2565.8975037659266</v>
      </c>
      <c r="AO32" s="20">
        <f>+AF32*AO$53+AE32*AO$54+AD32*AO$55</f>
        <v>2623.5513875093338</v>
      </c>
      <c r="AP32" s="20">
        <f>+AG32*AP$53+AF32*AP$54+AE32*AP$55</f>
        <v>2630.930232662969</v>
      </c>
      <c r="AQ32" s="20">
        <f>+AH32*AQ$53+AG32*AQ$54+AF32*AQ$55</f>
        <v>2632.155668724613</v>
      </c>
    </row>
    <row r="33" spans="2:45" ht="15.6">
      <c r="B33" s="10">
        <v>4</v>
      </c>
      <c r="C33" s="11" t="s">
        <v>36</v>
      </c>
      <c r="D33" s="20">
        <v>79791.600000000006</v>
      </c>
      <c r="E33" s="20">
        <v>83595.899999999994</v>
      </c>
      <c r="F33" s="20">
        <v>68789</v>
      </c>
      <c r="G33" s="20">
        <v>56628</v>
      </c>
      <c r="H33" s="20">
        <v>46638</v>
      </c>
      <c r="I33" s="20">
        <v>38423</v>
      </c>
      <c r="J33" s="20">
        <v>38423</v>
      </c>
      <c r="K33" s="20">
        <v>38423</v>
      </c>
      <c r="M33" s="10">
        <v>4</v>
      </c>
      <c r="N33" s="11" t="s">
        <v>36</v>
      </c>
      <c r="O33" s="23">
        <v>1</v>
      </c>
      <c r="P33" s="23">
        <f>+$O33*P$60</f>
        <v>0.89083333333333325</v>
      </c>
      <c r="Q33" s="23">
        <f>+$O33*Q$60</f>
        <v>1.0254166666666666</v>
      </c>
      <c r="R33" s="23">
        <f>+$O33*R$60</f>
        <v>1.5175000000000001</v>
      </c>
      <c r="S33" s="23">
        <f>+$O33*S$60</f>
        <v>1.63</v>
      </c>
      <c r="T33" s="23">
        <f>+$O33*T$60</f>
        <v>1.63</v>
      </c>
      <c r="U33" s="23">
        <f>+$O33*U$60</f>
        <v>1.63</v>
      </c>
      <c r="V33" s="23">
        <f>+$O33*V$60</f>
        <v>1.63</v>
      </c>
      <c r="W33" s="23">
        <f>+$O33*W$60</f>
        <v>1.63</v>
      </c>
      <c r="Y33" s="10">
        <v>4</v>
      </c>
      <c r="Z33" s="11" t="s">
        <v>36</v>
      </c>
      <c r="AA33" s="20">
        <f t="shared" si="18"/>
        <v>71.081016999999989</v>
      </c>
      <c r="AB33" s="20">
        <f t="shared" si="19"/>
        <v>85.720629124999988</v>
      </c>
      <c r="AC33" s="20">
        <f t="shared" si="20"/>
        <v>104.38730750000001</v>
      </c>
      <c r="AD33" s="20">
        <f t="shared" si="21"/>
        <v>92.303640000000001</v>
      </c>
      <c r="AE33" s="20">
        <f t="shared" si="22"/>
        <v>76.019939999999991</v>
      </c>
      <c r="AF33" s="20">
        <f t="shared" si="23"/>
        <v>62.629489999999997</v>
      </c>
      <c r="AG33" s="20">
        <f t="shared" si="24"/>
        <v>62.629489999999997</v>
      </c>
      <c r="AH33" s="20">
        <f t="shared" si="25"/>
        <v>62.629489999999997</v>
      </c>
      <c r="AJ33" s="10">
        <v>4</v>
      </c>
      <c r="AK33" s="11" t="s">
        <v>36</v>
      </c>
      <c r="AL33" s="20">
        <f>+AC33*AL$53+AB33*AL$54+AA33*AL$55</f>
        <v>98.639966837472372</v>
      </c>
      <c r="AM33" s="20">
        <f>+AD33*AM$53+AC33*AM$54+AB33*AM$55</f>
        <v>90.630250892502332</v>
      </c>
      <c r="AN33" s="20">
        <f>+AE33*AN$53+AD33*AN$54+AC33*AN$55</f>
        <v>75.982150986842129</v>
      </c>
      <c r="AO33" s="20">
        <f>+AF33*AO$53+AE33*AO$54+AD33*AO$55</f>
        <v>62.724267023805169</v>
      </c>
      <c r="AP33" s="20">
        <f>+AG33*AP$53+AF33*AP$54+AE33*AP$55</f>
        <v>61.014167360641395</v>
      </c>
      <c r="AQ33" s="20">
        <f>+AH33*AQ$53+AG33*AQ$54+AF33*AQ$55</f>
        <v>60.74123914466189</v>
      </c>
    </row>
    <row r="34" spans="2:45" ht="15.6">
      <c r="B34" s="10">
        <v>5</v>
      </c>
      <c r="C34" s="11" t="s">
        <v>37</v>
      </c>
      <c r="D34" s="20">
        <v>9267.5</v>
      </c>
      <c r="E34" s="20">
        <v>9834.1</v>
      </c>
      <c r="F34" s="20">
        <v>10228</v>
      </c>
      <c r="G34" s="20">
        <v>10608</v>
      </c>
      <c r="H34" s="20">
        <v>11049</v>
      </c>
      <c r="I34" s="20">
        <v>10812</v>
      </c>
      <c r="J34" s="20">
        <v>10812</v>
      </c>
      <c r="K34" s="20">
        <v>10812</v>
      </c>
      <c r="M34" s="10">
        <v>5</v>
      </c>
      <c r="N34" s="11" t="s">
        <v>37</v>
      </c>
      <c r="O34" s="23">
        <v>1</v>
      </c>
      <c r="P34" s="23">
        <f>+$O34*P$60</f>
        <v>0.89083333333333325</v>
      </c>
      <c r="Q34" s="23">
        <f>+$O34*Q$60</f>
        <v>1.0254166666666666</v>
      </c>
      <c r="R34" s="23">
        <f>+$O34*R$60</f>
        <v>1.5175000000000001</v>
      </c>
      <c r="S34" s="23">
        <f>+$O34*S$60</f>
        <v>1.63</v>
      </c>
      <c r="T34" s="23">
        <f>+$O34*T$60</f>
        <v>1.63</v>
      </c>
      <c r="U34" s="23">
        <f>+$O34*U$60</f>
        <v>1.63</v>
      </c>
      <c r="V34" s="23">
        <f>+$O34*V$60</f>
        <v>1.63</v>
      </c>
      <c r="W34" s="23">
        <f>+$O34*W$60</f>
        <v>1.63</v>
      </c>
      <c r="Y34" s="10">
        <v>5</v>
      </c>
      <c r="Z34" s="11" t="s">
        <v>37</v>
      </c>
      <c r="AA34" s="20">
        <f t="shared" si="18"/>
        <v>8.2557979166666673</v>
      </c>
      <c r="AB34" s="20">
        <f t="shared" si="19"/>
        <v>10.084050041666668</v>
      </c>
      <c r="AC34" s="20">
        <f t="shared" si="20"/>
        <v>15.520990000000001</v>
      </c>
      <c r="AD34" s="20">
        <f t="shared" si="21"/>
        <v>17.291039999999999</v>
      </c>
      <c r="AE34" s="20">
        <f t="shared" si="22"/>
        <v>18.009869999999999</v>
      </c>
      <c r="AF34" s="20">
        <f t="shared" si="23"/>
        <v>17.623559999999998</v>
      </c>
      <c r="AG34" s="20">
        <f t="shared" si="24"/>
        <v>17.623559999999998</v>
      </c>
      <c r="AH34" s="20">
        <f t="shared" si="25"/>
        <v>17.623559999999998</v>
      </c>
      <c r="AJ34" s="10">
        <v>5</v>
      </c>
      <c r="AK34" s="11" t="s">
        <v>37</v>
      </c>
      <c r="AL34" s="20">
        <f>+AC34*AL$53+AB34*AL$54+AA34*AL$55</f>
        <v>14.345365519852301</v>
      </c>
      <c r="AM34" s="20">
        <f>+AD34*AM$53+AC34*AM$54+AB34*AM$55</f>
        <v>16.440647044524507</v>
      </c>
      <c r="AN34" s="20">
        <f>+AE34*AN$53+AD34*AN$54+AC34*AN$55</f>
        <v>17.34216649213926</v>
      </c>
      <c r="AO34" s="20">
        <f>+AF34*AO$53+AE34*AO$54+AD34*AO$55</f>
        <v>17.125200715598062</v>
      </c>
      <c r="AP34" s="20">
        <f>+AG34*AP$53+AF34*AP$54+AE34*AP$55</f>
        <v>17.100091508157256</v>
      </c>
      <c r="AQ34" s="20">
        <f>+AH34*AQ$53+AG34*AQ$54+AF34*AQ$55</f>
        <v>17.092217620489922</v>
      </c>
    </row>
    <row r="35" spans="2:45" ht="15.6">
      <c r="B35" s="7"/>
      <c r="C35" s="7"/>
      <c r="D35" s="7"/>
      <c r="E35" s="7"/>
      <c r="F35" s="7"/>
      <c r="G35" s="7"/>
      <c r="H35" s="7"/>
      <c r="I35" s="7"/>
      <c r="J35" s="7"/>
      <c r="K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J35" s="7"/>
      <c r="AK35" s="7"/>
      <c r="AL35" s="7"/>
      <c r="AM35" s="7"/>
      <c r="AN35" s="7"/>
      <c r="AO35" s="7"/>
      <c r="AP35" s="7"/>
      <c r="AQ35" s="7"/>
    </row>
    <row r="36" spans="2:45" ht="15.6">
      <c r="B36" s="12">
        <v>6</v>
      </c>
      <c r="C36" s="21" t="s">
        <v>38</v>
      </c>
      <c r="D36" s="13">
        <f>SUM(D30:D35)</f>
        <v>4805174.1999999993</v>
      </c>
      <c r="E36" s="13">
        <f>SUM(E30:E35)</f>
        <v>4907999.3</v>
      </c>
      <c r="F36" s="13">
        <v>4944393</v>
      </c>
      <c r="G36" s="13">
        <v>4852639</v>
      </c>
      <c r="H36" s="13">
        <v>4893298</v>
      </c>
      <c r="I36" s="13">
        <v>4936539</v>
      </c>
      <c r="J36" s="13">
        <v>4919133</v>
      </c>
      <c r="K36" s="13">
        <v>4901727</v>
      </c>
      <c r="M36" s="12">
        <v>6</v>
      </c>
      <c r="N36" s="21" t="s">
        <v>38</v>
      </c>
      <c r="O36" s="13"/>
      <c r="P36" s="13"/>
      <c r="Q36" s="13"/>
      <c r="R36" s="13"/>
      <c r="S36" s="13"/>
      <c r="T36" s="13"/>
      <c r="U36" s="13"/>
      <c r="V36" s="13"/>
      <c r="W36" s="13"/>
      <c r="Y36" s="12">
        <v>6</v>
      </c>
      <c r="Z36" s="21" t="s">
        <v>38</v>
      </c>
      <c r="AA36" s="13">
        <f t="shared" ref="AA36:AH36" si="26">SUM(AA30:AA35)</f>
        <v>4252.3008490416669</v>
      </c>
      <c r="AB36" s="13">
        <f t="shared" si="26"/>
        <v>5001.013506885417</v>
      </c>
      <c r="AC36" s="13">
        <f t="shared" si="26"/>
        <v>7456.8303512500006</v>
      </c>
      <c r="AD36" s="13">
        <f t="shared" si="26"/>
        <v>7860.835147499999</v>
      </c>
      <c r="AE36" s="13">
        <f t="shared" si="26"/>
        <v>7927.8493374999998</v>
      </c>
      <c r="AF36" s="13">
        <f t="shared" si="26"/>
        <v>7999.0615924999993</v>
      </c>
      <c r="AG36" s="13">
        <f t="shared" si="26"/>
        <v>7970.6898124999989</v>
      </c>
      <c r="AH36" s="13">
        <f t="shared" si="26"/>
        <v>7942.3180324999994</v>
      </c>
      <c r="AJ36" s="12">
        <v>6</v>
      </c>
      <c r="AK36" s="21" t="s">
        <v>38</v>
      </c>
      <c r="AL36" s="13">
        <f t="shared" ref="AL36:AQ36" si="27">SUM(AL30:AL35)</f>
        <v>6913.9317894411861</v>
      </c>
      <c r="AM36" s="13">
        <f t="shared" si="27"/>
        <v>7523.9629230938945</v>
      </c>
      <c r="AN36" s="13">
        <f t="shared" si="27"/>
        <v>7672.3304294595373</v>
      </c>
      <c r="AO36" s="13">
        <f t="shared" si="27"/>
        <v>7747.7466635273795</v>
      </c>
      <c r="AP36" s="13">
        <f t="shared" si="27"/>
        <v>7732.4240653305305</v>
      </c>
      <c r="AQ36" s="13">
        <f t="shared" si="27"/>
        <v>7706.9374337174768</v>
      </c>
    </row>
    <row r="37" spans="2:45" ht="15.6">
      <c r="B37" s="10">
        <v>7</v>
      </c>
      <c r="C37" s="11" t="s">
        <v>39</v>
      </c>
      <c r="D37" s="20">
        <v>145274.4</v>
      </c>
      <c r="E37" s="20">
        <v>154628.19999999998</v>
      </c>
      <c r="F37" s="20">
        <v>153741</v>
      </c>
      <c r="G37" s="20">
        <v>152867</v>
      </c>
      <c r="H37" s="20">
        <v>151997</v>
      </c>
      <c r="I37" s="20">
        <v>151131</v>
      </c>
      <c r="J37" s="20">
        <v>151131</v>
      </c>
      <c r="K37" s="20">
        <v>151131</v>
      </c>
      <c r="M37" s="10">
        <v>7</v>
      </c>
      <c r="N37" s="11" t="s">
        <v>39</v>
      </c>
      <c r="O37" s="23">
        <v>0.95</v>
      </c>
      <c r="P37" s="23">
        <f>+$O37*P$60</f>
        <v>0.84629166666666655</v>
      </c>
      <c r="Q37" s="23">
        <f>+$O37*Q$60</f>
        <v>0.97414583333333327</v>
      </c>
      <c r="R37" s="23">
        <f>+$O37*R$60</f>
        <v>1.4416249999999999</v>
      </c>
      <c r="S37" s="23">
        <f>+$O37*S$60</f>
        <v>1.5484999999999998</v>
      </c>
      <c r="T37" s="23">
        <f>+$O37*T$60</f>
        <v>1.5484999999999998</v>
      </c>
      <c r="U37" s="23">
        <f>+$O37*U$60</f>
        <v>1.5484999999999998</v>
      </c>
      <c r="V37" s="23">
        <f>+$O37*V$60</f>
        <v>1.5484999999999998</v>
      </c>
      <c r="W37" s="23">
        <f>+$O37*W$60</f>
        <v>1.5484999999999998</v>
      </c>
      <c r="Y37" s="10">
        <v>7</v>
      </c>
      <c r="Z37" s="11" t="s">
        <v>39</v>
      </c>
      <c r="AA37" s="20">
        <f t="shared" ref="AA37:AA44" si="28">+D37*P37/1000</f>
        <v>122.94451409999999</v>
      </c>
      <c r="AB37" s="20">
        <f t="shared" ref="AB37:AB44" si="29">+E37*Q37/1000</f>
        <v>150.63041674583329</v>
      </c>
      <c r="AC37" s="20">
        <f t="shared" ref="AC37:AC44" si="30">+F37*R37/1000</f>
        <v>221.636869125</v>
      </c>
      <c r="AD37" s="20">
        <f t="shared" ref="AD37:AD44" si="31">+G37*S37/1000</f>
        <v>236.71454949999998</v>
      </c>
      <c r="AE37" s="20">
        <f t="shared" ref="AE37:AE44" si="32">+H37*T37/1000</f>
        <v>235.36735449999995</v>
      </c>
      <c r="AF37" s="20">
        <f t="shared" ref="AF37:AF44" si="33">+I37*U37/1000</f>
        <v>234.02635349999997</v>
      </c>
      <c r="AG37" s="20">
        <f t="shared" ref="AG37:AG44" si="34">+J37*V37/1000</f>
        <v>234.02635349999997</v>
      </c>
      <c r="AH37" s="20">
        <f t="shared" ref="AH37:AH44" si="35">+K37*W37/1000</f>
        <v>234.02635349999997</v>
      </c>
      <c r="AJ37" s="10">
        <v>7</v>
      </c>
      <c r="AK37" s="11" t="s">
        <v>39</v>
      </c>
      <c r="AL37" s="20">
        <f>+AC37*AL$53+AB37*AL$54+AA37*AL$55</f>
        <v>205.63476305440611</v>
      </c>
      <c r="AM37" s="20">
        <f>+AD37*AM$53+AC37*AM$54+AB37*AM$55</f>
        <v>226.27126269681796</v>
      </c>
      <c r="AN37" s="20">
        <f>+AE37*AN$53+AD37*AN$54+AC37*AN$55</f>
        <v>228.12993494234277</v>
      </c>
      <c r="AO37" s="20">
        <f>+AF37*AO$53+AE37*AO$54+AD37*AO$55</f>
        <v>227.16337755214596</v>
      </c>
      <c r="AP37" s="20">
        <f>+AG37*AP$53+AF37*AP$54+AE37*AP$55</f>
        <v>226.99789726042962</v>
      </c>
      <c r="AQ37" s="20">
        <f>+AH37*AQ$53+AG37*AQ$54+AF37*AQ$55</f>
        <v>226.97056457104603</v>
      </c>
    </row>
    <row r="38" spans="2:45" ht="15.6">
      <c r="B38" s="10">
        <v>8</v>
      </c>
      <c r="C38" s="11" t="s">
        <v>40</v>
      </c>
      <c r="D38" s="20">
        <v>112414.7</v>
      </c>
      <c r="E38" s="20">
        <v>136828.09999999998</v>
      </c>
      <c r="F38" s="20">
        <v>130706</v>
      </c>
      <c r="G38" s="20">
        <v>124850</v>
      </c>
      <c r="H38" s="20">
        <v>119245</v>
      </c>
      <c r="I38" s="20">
        <v>113918</v>
      </c>
      <c r="J38" s="20">
        <v>113918</v>
      </c>
      <c r="K38" s="20">
        <v>113918</v>
      </c>
      <c r="M38" s="10">
        <v>8</v>
      </c>
      <c r="N38" s="11" t="s">
        <v>40</v>
      </c>
      <c r="O38" s="23">
        <v>0.75</v>
      </c>
      <c r="P38" s="23">
        <f>+$O38*P$60</f>
        <v>0.66812499999999997</v>
      </c>
      <c r="Q38" s="23">
        <f>+$O38*Q$60</f>
        <v>0.76906249999999998</v>
      </c>
      <c r="R38" s="23">
        <f>+$O38*R$60</f>
        <v>1.1381250000000001</v>
      </c>
      <c r="S38" s="23">
        <f>+$O38*S$60</f>
        <v>1.2224999999999999</v>
      </c>
      <c r="T38" s="23">
        <f>+$O38*T$60</f>
        <v>1.2224999999999999</v>
      </c>
      <c r="U38" s="23">
        <f>+$O38*U$60</f>
        <v>1.2224999999999999</v>
      </c>
      <c r="V38" s="23">
        <f>+$O38*V$60</f>
        <v>1.2224999999999999</v>
      </c>
      <c r="W38" s="23">
        <f>+$O38*W$60</f>
        <v>1.2224999999999999</v>
      </c>
      <c r="Y38" s="10">
        <v>8</v>
      </c>
      <c r="Z38" s="11" t="s">
        <v>40</v>
      </c>
      <c r="AA38" s="20">
        <f t="shared" si="28"/>
        <v>75.107071437499997</v>
      </c>
      <c r="AB38" s="20">
        <f t="shared" si="29"/>
        <v>105.22936065624998</v>
      </c>
      <c r="AC38" s="20">
        <f t="shared" si="30"/>
        <v>148.75976625000001</v>
      </c>
      <c r="AD38" s="20">
        <f t="shared" si="31"/>
        <v>152.62912499999999</v>
      </c>
      <c r="AE38" s="20">
        <f t="shared" si="32"/>
        <v>145.77701249999998</v>
      </c>
      <c r="AF38" s="20">
        <f t="shared" si="33"/>
        <v>139.26475500000001</v>
      </c>
      <c r="AG38" s="20">
        <f t="shared" si="34"/>
        <v>139.26475500000001</v>
      </c>
      <c r="AH38" s="20">
        <f t="shared" si="35"/>
        <v>139.26475500000001</v>
      </c>
      <c r="AJ38" s="10">
        <v>8</v>
      </c>
      <c r="AK38" s="11" t="s">
        <v>40</v>
      </c>
      <c r="AL38" s="20">
        <f>+AC38*AL$53+AB38*AL$54+AA38*AL$55</f>
        <v>138.29318596140504</v>
      </c>
      <c r="AM38" s="20">
        <f>+AD38*AM$53+AC38*AM$54+AB38*AM$55</f>
        <v>146.66305902521407</v>
      </c>
      <c r="AN38" s="20">
        <f>+AE38*AN$53+AD38*AN$54+AC38*AN$55</f>
        <v>142.14794444501035</v>
      </c>
      <c r="AO38" s="20">
        <f>+AF38*AO$53+AE38*AO$54+AD38*AO$55</f>
        <v>136.00865054413077</v>
      </c>
      <c r="AP38" s="20">
        <f>+AG38*AP$53+AF38*AP$54+AE38*AP$55</f>
        <v>135.1987203035298</v>
      </c>
      <c r="AQ38" s="20">
        <f>+AH38*AQ$53+AG38*AQ$54+AF38*AQ$55</f>
        <v>135.06598549465673</v>
      </c>
    </row>
    <row r="39" spans="2:45" ht="15.6">
      <c r="B39" s="10">
        <v>9</v>
      </c>
      <c r="C39" s="11" t="s">
        <v>48</v>
      </c>
      <c r="D39" s="20">
        <v>93671.099999999991</v>
      </c>
      <c r="E39" s="20">
        <v>104225.9</v>
      </c>
      <c r="F39" s="20">
        <v>74165</v>
      </c>
      <c r="G39" s="20">
        <v>52941</v>
      </c>
      <c r="H39" s="20">
        <v>37979</v>
      </c>
      <c r="I39" s="20">
        <v>27265</v>
      </c>
      <c r="J39" s="20">
        <v>27265</v>
      </c>
      <c r="K39" s="20">
        <v>27265</v>
      </c>
      <c r="M39" s="10">
        <v>9</v>
      </c>
      <c r="N39" s="11" t="s">
        <v>48</v>
      </c>
      <c r="O39" s="23">
        <v>0.75</v>
      </c>
      <c r="P39" s="23">
        <f>+$O39*P$60</f>
        <v>0.66812499999999997</v>
      </c>
      <c r="Q39" s="23">
        <f>+$O39*Q$60</f>
        <v>0.76906249999999998</v>
      </c>
      <c r="R39" s="23">
        <f>+$O39*R$60</f>
        <v>1.1381250000000001</v>
      </c>
      <c r="S39" s="23">
        <f>+$O39*S$60</f>
        <v>1.2224999999999999</v>
      </c>
      <c r="T39" s="23">
        <f>+$O39*T$60</f>
        <v>1.2224999999999999</v>
      </c>
      <c r="U39" s="23">
        <f>+$O39*U$60</f>
        <v>1.2224999999999999</v>
      </c>
      <c r="V39" s="23">
        <f>+$O39*V$60</f>
        <v>1.2224999999999999</v>
      </c>
      <c r="W39" s="23">
        <f>+$O39*W$60</f>
        <v>1.2224999999999999</v>
      </c>
      <c r="Y39" s="10">
        <v>9</v>
      </c>
      <c r="Z39" s="11" t="s">
        <v>48</v>
      </c>
      <c r="AA39" s="20">
        <f t="shared" si="28"/>
        <v>62.584003687499994</v>
      </c>
      <c r="AB39" s="20">
        <f t="shared" si="29"/>
        <v>80.156231218749994</v>
      </c>
      <c r="AC39" s="20">
        <f t="shared" si="30"/>
        <v>84.409040625000003</v>
      </c>
      <c r="AD39" s="20">
        <f t="shared" si="31"/>
        <v>64.720372499999996</v>
      </c>
      <c r="AE39" s="20">
        <f t="shared" si="32"/>
        <v>46.429327499999999</v>
      </c>
      <c r="AF39" s="20">
        <f t="shared" si="33"/>
        <v>33.331462500000001</v>
      </c>
      <c r="AG39" s="20">
        <f t="shared" si="34"/>
        <v>33.331462500000001</v>
      </c>
      <c r="AH39" s="20">
        <f t="shared" si="35"/>
        <v>33.331462500000001</v>
      </c>
      <c r="AJ39" s="10">
        <v>9</v>
      </c>
      <c r="AK39" s="11" t="s">
        <v>48</v>
      </c>
      <c r="AL39" s="20">
        <f>+AC39*AL$53+AB39*AL$54+AA39*AL$55</f>
        <v>80.981584935469186</v>
      </c>
      <c r="AM39" s="20">
        <f>+AD39*AM$53+AC39*AM$54+AB39*AM$55</f>
        <v>65.11013977447783</v>
      </c>
      <c r="AN39" s="20">
        <f>+AE39*AN$53+AD39*AN$54+AC39*AN$55</f>
        <v>47.686208071156678</v>
      </c>
      <c r="AO39" s="20">
        <f>+AF39*AO$53+AE39*AO$54+AD39*AO$55</f>
        <v>34.314398532796758</v>
      </c>
      <c r="AP39" s="20">
        <f>+AG39*AP$53+AF39*AP$54+AE39*AP$55</f>
        <v>32.593498609670647</v>
      </c>
      <c r="AQ39" s="20">
        <f>+AH39*AQ$53+AG39*AQ$54+AF39*AQ$55</f>
        <v>32.326533949962396</v>
      </c>
    </row>
    <row r="40" spans="2:45" ht="15.6">
      <c r="B40" s="10">
        <v>10</v>
      </c>
      <c r="C40" s="11" t="s">
        <v>42</v>
      </c>
      <c r="D40" s="20">
        <v>377927.1</v>
      </c>
      <c r="E40" s="20">
        <v>387193.2</v>
      </c>
      <c r="F40" s="20">
        <v>407188</v>
      </c>
      <c r="G40" s="20">
        <v>427919</v>
      </c>
      <c r="H40" s="20">
        <v>449408</v>
      </c>
      <c r="I40" s="20">
        <v>471673</v>
      </c>
      <c r="J40" s="20">
        <v>471673</v>
      </c>
      <c r="K40" s="20">
        <v>471673</v>
      </c>
      <c r="M40" s="10">
        <v>10</v>
      </c>
      <c r="N40" s="11" t="s">
        <v>42</v>
      </c>
      <c r="O40" s="23">
        <v>1</v>
      </c>
      <c r="P40" s="23">
        <f>+$O40*P$60</f>
        <v>0.89083333333333325</v>
      </c>
      <c r="Q40" s="23">
        <f>+$O40*Q$60</f>
        <v>1.0254166666666666</v>
      </c>
      <c r="R40" s="23">
        <f>+$O40*R$60</f>
        <v>1.5175000000000001</v>
      </c>
      <c r="S40" s="23">
        <f>+$O40*S$60</f>
        <v>1.63</v>
      </c>
      <c r="T40" s="23">
        <f>+$O40*T$60</f>
        <v>1.63</v>
      </c>
      <c r="U40" s="23">
        <f>+$O40*U$60</f>
        <v>1.63</v>
      </c>
      <c r="V40" s="23">
        <f>+$O40*V$60</f>
        <v>1.63</v>
      </c>
      <c r="W40" s="23">
        <f>+$O40*W$60</f>
        <v>1.63</v>
      </c>
      <c r="Y40" s="10">
        <v>10</v>
      </c>
      <c r="Z40" s="11" t="s">
        <v>42</v>
      </c>
      <c r="AA40" s="20">
        <f t="shared" si="28"/>
        <v>336.67005824999995</v>
      </c>
      <c r="AB40" s="20">
        <f t="shared" si="29"/>
        <v>397.03436049999999</v>
      </c>
      <c r="AC40" s="20">
        <f t="shared" si="30"/>
        <v>617.90779000000009</v>
      </c>
      <c r="AD40" s="20">
        <f t="shared" si="31"/>
        <v>697.50797</v>
      </c>
      <c r="AE40" s="20">
        <f t="shared" si="32"/>
        <v>732.53503999999987</v>
      </c>
      <c r="AF40" s="20">
        <f t="shared" si="33"/>
        <v>768.82699000000002</v>
      </c>
      <c r="AG40" s="20">
        <f t="shared" si="34"/>
        <v>768.82699000000002</v>
      </c>
      <c r="AH40" s="20">
        <f t="shared" si="35"/>
        <v>768.82699000000002</v>
      </c>
      <c r="AJ40" s="10">
        <v>10</v>
      </c>
      <c r="AK40" s="11" t="s">
        <v>42</v>
      </c>
      <c r="AL40" s="20">
        <f>+AC40*AL$53+AB40*AL$54+AA40*AL$55</f>
        <v>570.81267178835049</v>
      </c>
      <c r="AM40" s="20">
        <f>+AD40*AM$53+AC40*AM$54+AB40*AM$55</f>
        <v>662.16129635999391</v>
      </c>
      <c r="AN40" s="20">
        <f>+AE40*AN$53+AD40*AN$54+AC40*AN$55</f>
        <v>704.50794125242101</v>
      </c>
      <c r="AO40" s="20">
        <f>+AF40*AO$53+AE40*AO$54+AD40*AO$55</f>
        <v>740.45824016161339</v>
      </c>
      <c r="AP40" s="20">
        <f>+AG40*AP$53+AF40*AP$54+AE40*AP$55</f>
        <v>744.90748972603717</v>
      </c>
      <c r="AQ40" s="20">
        <f>+AH40*AQ$53+AG40*AQ$54+AF40*AQ$55</f>
        <v>745.64720326575525</v>
      </c>
    </row>
    <row r="41" spans="2:45" ht="15.6">
      <c r="B41" s="10">
        <v>11</v>
      </c>
      <c r="C41" s="11" t="s">
        <v>49</v>
      </c>
      <c r="D41" s="20">
        <v>38</v>
      </c>
      <c r="E41" s="20">
        <v>31.8</v>
      </c>
      <c r="F41" s="20">
        <v>46</v>
      </c>
      <c r="G41" s="20">
        <v>62</v>
      </c>
      <c r="H41" s="20">
        <v>88</v>
      </c>
      <c r="I41" s="20">
        <v>117</v>
      </c>
      <c r="J41" s="20">
        <v>117</v>
      </c>
      <c r="K41" s="20">
        <v>117</v>
      </c>
      <c r="M41" s="10">
        <v>11</v>
      </c>
      <c r="N41" s="11" t="s">
        <v>49</v>
      </c>
      <c r="O41" s="23">
        <v>1</v>
      </c>
      <c r="P41" s="23">
        <f>+$O41*P$60</f>
        <v>0.89083333333333325</v>
      </c>
      <c r="Q41" s="23">
        <f>+$O41*Q$60</f>
        <v>1.0254166666666666</v>
      </c>
      <c r="R41" s="23">
        <f>+$O41*R$60</f>
        <v>1.5175000000000001</v>
      </c>
      <c r="S41" s="23">
        <f>+$O41*S$60</f>
        <v>1.63</v>
      </c>
      <c r="T41" s="23">
        <f>+$O41*T$60</f>
        <v>1.63</v>
      </c>
      <c r="U41" s="23">
        <f>+$O41*U$60</f>
        <v>1.63</v>
      </c>
      <c r="V41" s="23">
        <f>+$O41*V$60</f>
        <v>1.63</v>
      </c>
      <c r="W41" s="23">
        <f>+$O41*W$60</f>
        <v>1.63</v>
      </c>
      <c r="Y41" s="10">
        <v>11</v>
      </c>
      <c r="Z41" s="11" t="s">
        <v>49</v>
      </c>
      <c r="AA41" s="20">
        <f t="shared" si="28"/>
        <v>3.3851666666666669E-2</v>
      </c>
      <c r="AB41" s="20">
        <f t="shared" si="29"/>
        <v>3.2608249999999998E-2</v>
      </c>
      <c r="AC41" s="20">
        <f t="shared" si="30"/>
        <v>6.9805000000000006E-2</v>
      </c>
      <c r="AD41" s="20">
        <f t="shared" si="31"/>
        <v>0.10105999999999998</v>
      </c>
      <c r="AE41" s="20">
        <f t="shared" si="32"/>
        <v>0.14343999999999998</v>
      </c>
      <c r="AF41" s="20">
        <f t="shared" si="33"/>
        <v>0.19070999999999999</v>
      </c>
      <c r="AG41" s="20">
        <f t="shared" si="34"/>
        <v>0.19070999999999999</v>
      </c>
      <c r="AH41" s="20">
        <f t="shared" si="35"/>
        <v>0.19070999999999999</v>
      </c>
      <c r="AJ41" s="10">
        <v>11</v>
      </c>
      <c r="AK41" s="11" t="s">
        <v>49</v>
      </c>
      <c r="AL41" s="20">
        <f>+AC41*AL$53+AB41*AL$54+AA41*AL$55</f>
        <v>6.3139156063895197E-2</v>
      </c>
      <c r="AM41" s="20">
        <f>+AD41*AM$53+AC41*AM$54+AB41*AM$55</f>
        <v>9.3400988747864774E-2</v>
      </c>
      <c r="AN41" s="20">
        <f>+AE41*AN$53+AD41*AN$54+AC41*AN$55</f>
        <v>0.13325257341273239</v>
      </c>
      <c r="AO41" s="20">
        <f>+AF41*AO$53+AE41*AO$54+AD41*AO$55</f>
        <v>0.17826768268715407</v>
      </c>
      <c r="AP41" s="20">
        <f>+AG41*AP$53+AF41*AP$54+AE41*AP$55</f>
        <v>0.18399670809127855</v>
      </c>
      <c r="AQ41" s="20">
        <f>+AH41*AQ$53+AG41*AQ$54+AF41*AQ$55</f>
        <v>0.18496017957799865</v>
      </c>
    </row>
    <row r="42" spans="2:45" ht="15.6">
      <c r="B42" s="10">
        <v>12</v>
      </c>
      <c r="C42" s="11" t="s">
        <v>50</v>
      </c>
      <c r="D42" s="20">
        <v>9988.5</v>
      </c>
      <c r="E42" s="20">
        <v>97.800000000000011</v>
      </c>
      <c r="F42" s="20">
        <v>100</v>
      </c>
      <c r="G42" s="20">
        <v>100</v>
      </c>
      <c r="H42" s="20">
        <v>100</v>
      </c>
      <c r="I42" s="20">
        <v>100</v>
      </c>
      <c r="J42" s="20">
        <v>100</v>
      </c>
      <c r="K42" s="20">
        <v>100</v>
      </c>
      <c r="M42" s="10">
        <v>12</v>
      </c>
      <c r="N42" s="11" t="s">
        <v>50</v>
      </c>
      <c r="O42" s="23">
        <v>1</v>
      </c>
      <c r="P42" s="23">
        <f>+$O42*P$60</f>
        <v>0.89083333333333325</v>
      </c>
      <c r="Q42" s="23">
        <f>+$O42*Q$60</f>
        <v>1.0254166666666666</v>
      </c>
      <c r="R42" s="23">
        <f>+$O42*R$60</f>
        <v>1.5175000000000001</v>
      </c>
      <c r="S42" s="23">
        <f>+$O42*S$60</f>
        <v>1.63</v>
      </c>
      <c r="T42" s="23">
        <f>+$O42*T$60</f>
        <v>1.63</v>
      </c>
      <c r="U42" s="23">
        <f>+$O42*U$60</f>
        <v>1.63</v>
      </c>
      <c r="V42" s="23">
        <f>+$O42*V$60</f>
        <v>1.63</v>
      </c>
      <c r="W42" s="23">
        <f>+$O42*W$60</f>
        <v>1.63</v>
      </c>
      <c r="Y42" s="10">
        <v>12</v>
      </c>
      <c r="Z42" s="11" t="s">
        <v>50</v>
      </c>
      <c r="AA42" s="20">
        <f t="shared" si="28"/>
        <v>8.8980887499999994</v>
      </c>
      <c r="AB42" s="20">
        <f t="shared" si="29"/>
        <v>0.10028575000000001</v>
      </c>
      <c r="AC42" s="20">
        <f t="shared" si="30"/>
        <v>0.15175</v>
      </c>
      <c r="AD42" s="20">
        <f t="shared" si="31"/>
        <v>0.16300000000000001</v>
      </c>
      <c r="AE42" s="20">
        <f t="shared" si="32"/>
        <v>0.16300000000000001</v>
      </c>
      <c r="AF42" s="20">
        <f t="shared" si="33"/>
        <v>0.16300000000000001</v>
      </c>
      <c r="AG42" s="20">
        <f t="shared" si="34"/>
        <v>0.16300000000000001</v>
      </c>
      <c r="AH42" s="20">
        <f t="shared" si="35"/>
        <v>0.16300000000000001</v>
      </c>
      <c r="AJ42" s="10">
        <v>12</v>
      </c>
      <c r="AK42" s="11" t="s">
        <v>50</v>
      </c>
      <c r="AL42" s="20">
        <f>+AC42*AL$53+AB42*AL$54+AA42*AL$55</f>
        <v>0.3201484240682112</v>
      </c>
      <c r="AM42" s="20">
        <f>+AD42*AM$53+AC42*AM$54+AB42*AM$55</f>
        <v>0.15564946628876325</v>
      </c>
      <c r="AN42" s="20">
        <f>+AE42*AN$53+AD42*AN$54+AC42*AN$55</f>
        <v>0.15785632265649857</v>
      </c>
      <c r="AO42" s="20">
        <f>+AF42*AO$53+AE42*AO$54+AD42*AO$55</f>
        <v>0.15808562357093903</v>
      </c>
      <c r="AP42" s="20">
        <f>+AG42*AP$53+AF42*AP$54+AE42*AP$55</f>
        <v>0.15808562357093903</v>
      </c>
      <c r="AQ42" s="20">
        <f>+AH42*AQ$53+AG42*AQ$54+AF42*AQ$55</f>
        <v>0.15808562357093903</v>
      </c>
    </row>
    <row r="43" spans="2:45" ht="15.6">
      <c r="B43" s="10">
        <v>13</v>
      </c>
      <c r="C43" s="11" t="s">
        <v>51</v>
      </c>
      <c r="D43" s="20">
        <v>58104.2</v>
      </c>
      <c r="E43" s="20">
        <v>64605.5</v>
      </c>
      <c r="F43" s="20">
        <v>60516</v>
      </c>
      <c r="G43" s="20">
        <v>150516</v>
      </c>
      <c r="H43" s="20">
        <v>150516</v>
      </c>
      <c r="I43" s="20">
        <v>150516</v>
      </c>
      <c r="J43" s="20">
        <v>150516</v>
      </c>
      <c r="K43" s="20">
        <v>150516</v>
      </c>
      <c r="M43" s="10">
        <v>13</v>
      </c>
      <c r="N43" s="11" t="s">
        <v>51</v>
      </c>
      <c r="O43" s="23">
        <v>1</v>
      </c>
      <c r="P43" s="23">
        <f>+$O43*P$60</f>
        <v>0.89083333333333325</v>
      </c>
      <c r="Q43" s="23">
        <f>+$O43*Q$60</f>
        <v>1.0254166666666666</v>
      </c>
      <c r="R43" s="23">
        <f>+$O43*R$60</f>
        <v>1.5175000000000001</v>
      </c>
      <c r="S43" s="23">
        <f>+$O43*S$60</f>
        <v>1.63</v>
      </c>
      <c r="T43" s="23">
        <f>+$O43*T$60</f>
        <v>1.63</v>
      </c>
      <c r="U43" s="23">
        <f>+$O43*U$60</f>
        <v>1.63</v>
      </c>
      <c r="V43" s="23">
        <f>+$O43*V$60</f>
        <v>1.63</v>
      </c>
      <c r="W43" s="23">
        <f>+$O43*W$60</f>
        <v>1.63</v>
      </c>
      <c r="Y43" s="10">
        <v>13</v>
      </c>
      <c r="Z43" s="11" t="s">
        <v>51</v>
      </c>
      <c r="AA43" s="20">
        <f t="shared" si="28"/>
        <v>51.761158166666661</v>
      </c>
      <c r="AB43" s="20">
        <f t="shared" si="29"/>
        <v>66.247556458333335</v>
      </c>
      <c r="AC43" s="20">
        <f t="shared" si="30"/>
        <v>91.833029999999994</v>
      </c>
      <c r="AD43" s="20">
        <f t="shared" si="31"/>
        <v>245.34107999999998</v>
      </c>
      <c r="AE43" s="20">
        <f t="shared" si="32"/>
        <v>245.34107999999998</v>
      </c>
      <c r="AF43" s="20">
        <f t="shared" si="33"/>
        <v>245.34107999999998</v>
      </c>
      <c r="AG43" s="20">
        <f t="shared" si="34"/>
        <v>245.34107999999998</v>
      </c>
      <c r="AH43" s="20">
        <f t="shared" si="35"/>
        <v>245.34107999999998</v>
      </c>
      <c r="AJ43" s="10">
        <v>13</v>
      </c>
      <c r="AK43" s="11" t="s">
        <v>51</v>
      </c>
      <c r="AL43" s="20">
        <f>+AC43*AL$53+AB43*AL$54+AA43*AL$55</f>
        <v>85.61418606799721</v>
      </c>
      <c r="AM43" s="20">
        <f>+AD43*AM$53+AC43*AM$54+AB43*AM$55</f>
        <v>218.4941369179642</v>
      </c>
      <c r="AN43" s="20">
        <f>+AE43*AN$53+AD43*AN$54+AC43*AN$55</f>
        <v>234.81530950834801</v>
      </c>
      <c r="AO43" s="20">
        <f>+AF43*AO$53+AE43*AO$54+AD43*AO$55</f>
        <v>237.94415717403456</v>
      </c>
      <c r="AP43" s="20">
        <f>+AG43*AP$53+AF43*AP$54+AE43*AP$55</f>
        <v>237.94415717403456</v>
      </c>
      <c r="AQ43" s="20">
        <f>+AH43*AQ$53+AG43*AQ$54+AF43*AQ$55</f>
        <v>237.94415717403456</v>
      </c>
    </row>
    <row r="44" spans="2:45" ht="15.6">
      <c r="B44" s="10">
        <v>14</v>
      </c>
      <c r="C44" s="11" t="s">
        <v>52</v>
      </c>
      <c r="D44" s="20">
        <v>207434</v>
      </c>
      <c r="E44" s="20">
        <v>200506.7</v>
      </c>
      <c r="F44" s="20">
        <v>211696</v>
      </c>
      <c r="G44" s="20">
        <v>211696</v>
      </c>
      <c r="H44" s="20">
        <v>211696</v>
      </c>
      <c r="I44" s="20">
        <v>211696</v>
      </c>
      <c r="J44" s="20">
        <v>211696</v>
      </c>
      <c r="K44" s="20">
        <v>211696</v>
      </c>
      <c r="M44" s="10">
        <v>14</v>
      </c>
      <c r="N44" s="11" t="s">
        <v>52</v>
      </c>
      <c r="O44" s="23">
        <v>0</v>
      </c>
      <c r="P44" s="23">
        <f>+$O44*P$60</f>
        <v>0</v>
      </c>
      <c r="Q44" s="23">
        <f>+$O44*Q$60</f>
        <v>0</v>
      </c>
      <c r="R44" s="23">
        <f>+$O44*R$60</f>
        <v>0</v>
      </c>
      <c r="S44" s="23">
        <f>+$O44*S$60</f>
        <v>0</v>
      </c>
      <c r="T44" s="23">
        <f>+$O44*T$60</f>
        <v>0</v>
      </c>
      <c r="U44" s="23">
        <f>+$O44*U$60</f>
        <v>0</v>
      </c>
      <c r="V44" s="23">
        <f>+$O44*V$60</f>
        <v>0</v>
      </c>
      <c r="W44" s="23">
        <f>+$O44*W$60</f>
        <v>0</v>
      </c>
      <c r="Y44" s="10">
        <v>14</v>
      </c>
      <c r="Z44" s="11" t="s">
        <v>52</v>
      </c>
      <c r="AA44" s="20">
        <f t="shared" si="28"/>
        <v>0</v>
      </c>
      <c r="AB44" s="20">
        <f t="shared" si="29"/>
        <v>0</v>
      </c>
      <c r="AC44" s="20">
        <f t="shared" si="30"/>
        <v>0</v>
      </c>
      <c r="AD44" s="20">
        <f t="shared" si="31"/>
        <v>0</v>
      </c>
      <c r="AE44" s="20">
        <f t="shared" si="32"/>
        <v>0</v>
      </c>
      <c r="AF44" s="20">
        <f t="shared" si="33"/>
        <v>0</v>
      </c>
      <c r="AG44" s="20">
        <f t="shared" si="34"/>
        <v>0</v>
      </c>
      <c r="AH44" s="20">
        <f t="shared" si="35"/>
        <v>0</v>
      </c>
      <c r="AJ44" s="10">
        <v>14</v>
      </c>
      <c r="AK44" s="11" t="s">
        <v>52</v>
      </c>
      <c r="AL44" s="20">
        <f>+AC44*AL$53+AB44*AL$54+AA44*AL$55</f>
        <v>0</v>
      </c>
      <c r="AM44" s="20">
        <f>+AD44*AM$53+AC44*AM$54+AB44*AM$55</f>
        <v>0</v>
      </c>
      <c r="AN44" s="20">
        <f>+AE44*AN$53+AD44*AN$54+AC44*AN$55</f>
        <v>0</v>
      </c>
      <c r="AO44" s="20">
        <f>+AF44*AO$53+AE44*AO$54+AD44*AO$55</f>
        <v>0</v>
      </c>
      <c r="AP44" s="20">
        <f>+AG44*AP$53+AF44*AP$54+AE44*AP$55</f>
        <v>0</v>
      </c>
      <c r="AQ44" s="20">
        <f>+AH44*AQ$53+AG44*AQ$54+AF44*AQ$55</f>
        <v>0</v>
      </c>
    </row>
    <row r="45" spans="2:45" ht="15.6">
      <c r="B45" s="7"/>
      <c r="C45" s="7"/>
      <c r="D45" s="7"/>
      <c r="E45" s="7"/>
      <c r="F45" s="7"/>
      <c r="G45" s="7"/>
      <c r="H45" s="7"/>
      <c r="I45" s="7"/>
      <c r="J45" s="7"/>
      <c r="K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J45" s="7"/>
      <c r="AK45" s="7"/>
      <c r="AL45" s="7"/>
      <c r="AM45" s="7"/>
      <c r="AN45" s="7"/>
      <c r="AO45" s="7"/>
      <c r="AP45" s="7"/>
      <c r="AQ45" s="7"/>
    </row>
    <row r="46" spans="2:45" ht="15.6">
      <c r="B46" s="12">
        <v>15</v>
      </c>
      <c r="C46" s="21" t="s">
        <v>45</v>
      </c>
      <c r="D46" s="13">
        <f>SUM(D36:D45)</f>
        <v>5810026.1999999993</v>
      </c>
      <c r="E46" s="13">
        <f>SUM(E36:E45)</f>
        <v>5956116.5</v>
      </c>
      <c r="F46" s="13">
        <v>5982551</v>
      </c>
      <c r="G46" s="13">
        <v>5973590</v>
      </c>
      <c r="H46" s="13">
        <v>6014327</v>
      </c>
      <c r="I46" s="13">
        <v>6062955</v>
      </c>
      <c r="J46" s="13">
        <v>6045549</v>
      </c>
      <c r="K46" s="13">
        <v>6028143</v>
      </c>
      <c r="M46" s="12">
        <v>15</v>
      </c>
      <c r="N46" s="21" t="s">
        <v>45</v>
      </c>
      <c r="O46" s="13"/>
      <c r="P46" s="13"/>
      <c r="Q46" s="13"/>
      <c r="R46" s="13"/>
      <c r="S46" s="13"/>
      <c r="T46" s="13"/>
      <c r="U46" s="13"/>
      <c r="V46" s="13"/>
      <c r="W46" s="13"/>
      <c r="Y46" s="12">
        <v>15</v>
      </c>
      <c r="Z46" s="21" t="s">
        <v>45</v>
      </c>
      <c r="AA46" s="13">
        <f>SUM(AA36:AA45)</f>
        <v>4910.2995951000003</v>
      </c>
      <c r="AB46" s="13">
        <f>SUM(AB36:AB45)</f>
        <v>5800.4443264645824</v>
      </c>
      <c r="AC46" s="13">
        <f>SUM(AC36:AC45)</f>
        <v>8621.5984022499997</v>
      </c>
      <c r="AD46" s="13">
        <f>SUM(AD36:AD45)</f>
        <v>9258.0123045</v>
      </c>
      <c r="AE46" s="13">
        <f>SUM(AE36:AE45)</f>
        <v>9333.6055920000017</v>
      </c>
      <c r="AF46" s="13">
        <f>SUM(AF36:AF45)</f>
        <v>9420.205943500001</v>
      </c>
      <c r="AG46" s="13">
        <f>SUM(AG36:AG45)</f>
        <v>9391.8341634999997</v>
      </c>
      <c r="AH46" s="13">
        <f>SUM(AH36:AH45)</f>
        <v>9363.4623835000002</v>
      </c>
      <c r="AJ46" s="12">
        <v>15</v>
      </c>
      <c r="AK46" s="21" t="s">
        <v>45</v>
      </c>
      <c r="AL46" s="13">
        <f>SUM(AL36:AL45)</f>
        <v>7995.6514688289462</v>
      </c>
      <c r="AM46" s="13">
        <f>SUM(AM36:AM45)</f>
        <v>8842.911868323401</v>
      </c>
      <c r="AN46" s="13">
        <f>SUM(AN36:AN45)</f>
        <v>9029.9088765748838</v>
      </c>
      <c r="AO46" s="13">
        <f>SUM(AO36:AO45)</f>
        <v>9123.9718407983601</v>
      </c>
      <c r="AP46" s="13">
        <f>SUM(AP36:AP45)</f>
        <v>9110.4079107358939</v>
      </c>
      <c r="AQ46" s="13">
        <f>SUM(AQ36:AQ45)</f>
        <v>9085.2349239760824</v>
      </c>
      <c r="AS46" s="46" t="s">
        <v>53</v>
      </c>
    </row>
    <row r="48" spans="2:45">
      <c r="O48">
        <v>2020</v>
      </c>
      <c r="P48">
        <f t="shared" ref="P48:W48" si="36">+O48+1</f>
        <v>2021</v>
      </c>
      <c r="Q48">
        <f t="shared" si="36"/>
        <v>2022</v>
      </c>
      <c r="R48">
        <f t="shared" si="36"/>
        <v>2023</v>
      </c>
      <c r="S48">
        <f t="shared" si="36"/>
        <v>2024</v>
      </c>
      <c r="T48">
        <f t="shared" si="36"/>
        <v>2025</v>
      </c>
      <c r="U48">
        <f t="shared" si="36"/>
        <v>2026</v>
      </c>
      <c r="V48">
        <f t="shared" si="36"/>
        <v>2027</v>
      </c>
      <c r="W48">
        <f t="shared" si="36"/>
        <v>2028</v>
      </c>
    </row>
    <row r="49" spans="14:45" ht="15.6">
      <c r="AJ49" s="21"/>
      <c r="AK49" s="21" t="s">
        <v>54</v>
      </c>
      <c r="AL49" s="24">
        <f>+AL46+AL24</f>
        <v>13125.496258689069</v>
      </c>
      <c r="AM49" s="24">
        <f>+AM46+AM24</f>
        <v>14421.507933120443</v>
      </c>
      <c r="AN49" s="24">
        <f>+AN46+AN24</f>
        <v>14715.996830333239</v>
      </c>
      <c r="AO49" s="24">
        <f>+AO46+AO24</f>
        <v>14867.67638909137</v>
      </c>
      <c r="AP49" s="24">
        <f>+AP46+AP24</f>
        <v>14845.541386658144</v>
      </c>
      <c r="AQ49" s="24">
        <f>+AQ46+AQ24</f>
        <v>14804.461543234156</v>
      </c>
      <c r="AS49" s="46" t="s">
        <v>55</v>
      </c>
    </row>
    <row r="50" spans="14:45" ht="15.6">
      <c r="N50" t="s">
        <v>56</v>
      </c>
      <c r="O50" s="44">
        <v>0.71</v>
      </c>
      <c r="P50" s="44">
        <v>0.56999999999999995</v>
      </c>
      <c r="Q50" s="44">
        <v>0.69</v>
      </c>
      <c r="R50" s="44">
        <v>1.03</v>
      </c>
      <c r="S50" s="44">
        <v>1.03</v>
      </c>
      <c r="T50" s="44">
        <v>1.03</v>
      </c>
      <c r="U50" s="44">
        <v>1.03</v>
      </c>
      <c r="V50" s="44">
        <v>1.03</v>
      </c>
      <c r="W50" s="44">
        <v>1.03</v>
      </c>
      <c r="AA50" s="13"/>
      <c r="AB50" s="13"/>
      <c r="AC50" s="13"/>
      <c r="AD50" s="13"/>
      <c r="AE50" s="13"/>
      <c r="AF50" s="13"/>
      <c r="AG50" s="13"/>
      <c r="AH50" s="13"/>
      <c r="AL50" s="13"/>
      <c r="AM50" s="13"/>
      <c r="AN50" s="13"/>
      <c r="AO50" s="13"/>
      <c r="AP50" s="13"/>
      <c r="AQ50" s="13"/>
    </row>
    <row r="51" spans="14:45">
      <c r="N51" t="s">
        <v>57</v>
      </c>
      <c r="O51" s="44">
        <v>1.1599999999999999</v>
      </c>
      <c r="P51" s="44">
        <v>0.78</v>
      </c>
      <c r="Q51" s="44">
        <v>1.0900000000000001</v>
      </c>
      <c r="R51" s="44">
        <v>1.63</v>
      </c>
      <c r="S51" s="44">
        <v>1.63</v>
      </c>
      <c r="T51" s="44">
        <v>1.63</v>
      </c>
      <c r="U51" s="44">
        <v>1.63</v>
      </c>
      <c r="V51" s="44">
        <v>1.63</v>
      </c>
      <c r="W51" s="44">
        <v>1.63</v>
      </c>
    </row>
    <row r="52" spans="14:45">
      <c r="AK52" s="46" t="s">
        <v>58</v>
      </c>
    </row>
    <row r="53" spans="14:45">
      <c r="N53" t="s">
        <v>59</v>
      </c>
      <c r="O53" s="45">
        <v>10</v>
      </c>
      <c r="P53" s="45">
        <v>9</v>
      </c>
      <c r="Q53" s="45">
        <v>10</v>
      </c>
      <c r="R53" s="45">
        <v>10</v>
      </c>
      <c r="S53" s="45">
        <v>10</v>
      </c>
      <c r="T53" s="45">
        <v>10</v>
      </c>
      <c r="U53" s="45">
        <v>10</v>
      </c>
      <c r="V53" s="45">
        <v>10</v>
      </c>
      <c r="W53" s="45">
        <v>10</v>
      </c>
      <c r="AK53" t="s">
        <v>60</v>
      </c>
      <c r="AL53" s="14">
        <v>0.84654402300199649</v>
      </c>
      <c r="AM53" s="14">
        <v>0.84654402300199649</v>
      </c>
      <c r="AN53" s="14">
        <v>0.84654402300199649</v>
      </c>
      <c r="AO53" s="14">
        <v>0.84654402300199649</v>
      </c>
      <c r="AP53" s="14">
        <v>0.84654402300199649</v>
      </c>
      <c r="AQ53" s="14">
        <v>0.84654402300199649</v>
      </c>
    </row>
    <row r="54" spans="14:45">
      <c r="AK54" t="s">
        <v>61</v>
      </c>
      <c r="AL54" s="14">
        <v>0.10292412484763797</v>
      </c>
      <c r="AM54" s="14">
        <v>0.10292412484763797</v>
      </c>
      <c r="AN54" s="14">
        <v>0.10292412484763797</v>
      </c>
      <c r="AO54" s="14">
        <v>0.10292412484763797</v>
      </c>
      <c r="AP54" s="14">
        <v>0.10292412484763797</v>
      </c>
      <c r="AQ54" s="14">
        <v>0.10292412484763797</v>
      </c>
    </row>
    <row r="55" spans="14:45">
      <c r="N55" t="s">
        <v>62</v>
      </c>
      <c r="O55">
        <f t="shared" ref="O55:W55" si="37">+O53-0.5</f>
        <v>9.5</v>
      </c>
      <c r="P55">
        <f t="shared" si="37"/>
        <v>8.5</v>
      </c>
      <c r="Q55">
        <f t="shared" si="37"/>
        <v>9.5</v>
      </c>
      <c r="R55">
        <f t="shared" si="37"/>
        <v>9.5</v>
      </c>
      <c r="S55">
        <f t="shared" si="37"/>
        <v>9.5</v>
      </c>
      <c r="T55">
        <f t="shared" si="37"/>
        <v>9.5</v>
      </c>
      <c r="U55">
        <f t="shared" si="37"/>
        <v>9.5</v>
      </c>
      <c r="V55">
        <f t="shared" si="37"/>
        <v>9.5</v>
      </c>
      <c r="W55">
        <f t="shared" si="37"/>
        <v>9.5</v>
      </c>
      <c r="AK55" t="s">
        <v>63</v>
      </c>
      <c r="AL55" s="14">
        <v>2.0382303505819637E-2</v>
      </c>
      <c r="AM55" s="14">
        <v>2.0382303505819637E-2</v>
      </c>
      <c r="AN55" s="14">
        <v>2.0382303505819637E-2</v>
      </c>
      <c r="AO55" s="14">
        <v>2.0382303505819637E-2</v>
      </c>
      <c r="AP55" s="14">
        <v>2.0382303505819637E-2</v>
      </c>
      <c r="AQ55" s="14">
        <v>2.0382303505819637E-2</v>
      </c>
    </row>
    <row r="56" spans="14:45">
      <c r="N56" t="s">
        <v>64</v>
      </c>
      <c r="O56">
        <f t="shared" ref="O56:W56" si="38">12-O55</f>
        <v>2.5</v>
      </c>
      <c r="P56">
        <f t="shared" si="38"/>
        <v>3.5</v>
      </c>
      <c r="Q56">
        <f t="shared" si="38"/>
        <v>2.5</v>
      </c>
      <c r="R56">
        <f t="shared" si="38"/>
        <v>2.5</v>
      </c>
      <c r="S56">
        <f t="shared" si="38"/>
        <v>2.5</v>
      </c>
      <c r="T56">
        <f t="shared" si="38"/>
        <v>2.5</v>
      </c>
      <c r="U56">
        <f t="shared" si="38"/>
        <v>2.5</v>
      </c>
      <c r="V56">
        <f t="shared" si="38"/>
        <v>2.5</v>
      </c>
      <c r="W56">
        <f t="shared" si="38"/>
        <v>2.5</v>
      </c>
    </row>
    <row r="58" spans="14:45">
      <c r="N58" t="s">
        <v>65</v>
      </c>
    </row>
    <row r="59" spans="14:45">
      <c r="N59" t="s">
        <v>56</v>
      </c>
      <c r="P59" s="22">
        <f t="shared" ref="P59:W60" si="39">(+P$55*P50+P$56*O50)/12</f>
        <v>0.61083333333333334</v>
      </c>
      <c r="Q59" s="22">
        <f t="shared" si="39"/>
        <v>0.66499999999999992</v>
      </c>
      <c r="R59" s="22">
        <f t="shared" si="39"/>
        <v>0.95916666666666661</v>
      </c>
      <c r="S59" s="22">
        <f t="shared" si="39"/>
        <v>1.03</v>
      </c>
      <c r="T59" s="22">
        <f t="shared" si="39"/>
        <v>1.03</v>
      </c>
      <c r="U59" s="22">
        <f t="shared" si="39"/>
        <v>1.03</v>
      </c>
      <c r="V59" s="22">
        <f t="shared" si="39"/>
        <v>1.03</v>
      </c>
      <c r="W59" s="22">
        <f t="shared" si="39"/>
        <v>1.03</v>
      </c>
    </row>
    <row r="60" spans="14:45">
      <c r="N60" t="s">
        <v>57</v>
      </c>
      <c r="P60" s="22">
        <f t="shared" si="39"/>
        <v>0.89083333333333325</v>
      </c>
      <c r="Q60" s="22">
        <f t="shared" si="39"/>
        <v>1.0254166666666666</v>
      </c>
      <c r="R60" s="22">
        <f t="shared" si="39"/>
        <v>1.5175000000000001</v>
      </c>
      <c r="S60" s="22">
        <f t="shared" si="39"/>
        <v>1.63</v>
      </c>
      <c r="T60" s="22">
        <f t="shared" si="39"/>
        <v>1.63</v>
      </c>
      <c r="U60" s="22">
        <f t="shared" si="39"/>
        <v>1.63</v>
      </c>
      <c r="V60" s="22">
        <f t="shared" si="39"/>
        <v>1.63</v>
      </c>
      <c r="W60" s="22">
        <f t="shared" si="39"/>
        <v>1.63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4763-AE4E-4114-BEE4-64A464D2DE8F}">
  <dimension ref="B2:AQ60"/>
  <sheetViews>
    <sheetView topLeftCell="AA29" workbookViewId="0">
      <selection activeCell="AI50" sqref="AI50"/>
    </sheetView>
  </sheetViews>
  <sheetFormatPr defaultRowHeight="14.45"/>
  <cols>
    <col min="3" max="3" width="30.28515625" bestFit="1" customWidth="1"/>
    <col min="4" max="6" width="10.42578125" customWidth="1"/>
    <col min="7" max="11" width="10.42578125" bestFit="1" customWidth="1"/>
    <col min="14" max="14" width="30.28515625" bestFit="1" customWidth="1"/>
    <col min="15" max="15" width="10.42578125" bestFit="1" customWidth="1"/>
    <col min="16" max="18" width="10.42578125" customWidth="1"/>
    <col min="19" max="23" width="10.42578125" bestFit="1" customWidth="1"/>
    <col min="26" max="26" width="30.28515625" bestFit="1" customWidth="1"/>
    <col min="27" max="34" width="10.42578125" bestFit="1" customWidth="1"/>
    <col min="35" max="35" width="10" customWidth="1"/>
    <col min="37" max="37" width="33.42578125" customWidth="1"/>
    <col min="38" max="39" width="10.42578125" bestFit="1" customWidth="1"/>
    <col min="40" max="43" width="11" bestFit="1" customWidth="1"/>
  </cols>
  <sheetData>
    <row r="2" spans="2:43" ht="18.600000000000001"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J2" s="16"/>
      <c r="AK2" s="16"/>
      <c r="AL2" s="16"/>
      <c r="AM2" s="16"/>
      <c r="AN2" s="16"/>
      <c r="AO2" s="16"/>
      <c r="AP2" s="16"/>
      <c r="AQ2" s="16"/>
    </row>
    <row r="3" spans="2:43" ht="18.600000000000001">
      <c r="B3" s="16" t="s">
        <v>13</v>
      </c>
      <c r="C3" s="16"/>
      <c r="D3" s="16"/>
      <c r="E3" s="16"/>
      <c r="F3" s="16"/>
      <c r="G3" s="16"/>
      <c r="H3" s="16"/>
      <c r="I3" s="16"/>
      <c r="J3" s="16"/>
      <c r="K3" s="16"/>
      <c r="M3" s="16" t="s">
        <v>66</v>
      </c>
      <c r="N3" s="16"/>
      <c r="O3" s="16"/>
      <c r="P3" s="16"/>
      <c r="Q3" s="16"/>
      <c r="R3" s="16"/>
      <c r="S3" s="16"/>
      <c r="T3" s="16"/>
      <c r="U3" s="16"/>
      <c r="V3" s="16"/>
      <c r="W3" s="16"/>
      <c r="Y3" s="16" t="s">
        <v>15</v>
      </c>
      <c r="Z3" s="16"/>
      <c r="AA3" s="16"/>
      <c r="AB3" s="16"/>
      <c r="AC3" s="16"/>
      <c r="AD3" s="16"/>
      <c r="AE3" s="16"/>
      <c r="AF3" s="16"/>
      <c r="AG3" s="16"/>
      <c r="AH3" s="16"/>
      <c r="AJ3" s="16" t="s">
        <v>16</v>
      </c>
      <c r="AK3" s="16"/>
      <c r="AL3" s="16"/>
      <c r="AM3" s="16"/>
      <c r="AN3" s="16"/>
      <c r="AO3" s="16"/>
      <c r="AP3" s="16"/>
      <c r="AQ3" s="16"/>
    </row>
    <row r="4" spans="2:43" ht="18.600000000000001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Y4" s="43" t="s">
        <v>18</v>
      </c>
      <c r="Z4" s="16"/>
      <c r="AA4" s="16"/>
      <c r="AB4" s="16"/>
      <c r="AC4" s="16"/>
      <c r="AD4" s="16"/>
      <c r="AE4" s="16"/>
      <c r="AF4" s="16"/>
      <c r="AG4" s="16"/>
      <c r="AH4" s="16"/>
      <c r="AJ4" s="43" t="s">
        <v>18</v>
      </c>
      <c r="AK4" s="16"/>
      <c r="AL4" s="16"/>
      <c r="AM4" s="16"/>
      <c r="AN4" s="16"/>
      <c r="AO4" s="16"/>
      <c r="AP4" s="16"/>
      <c r="AQ4" s="16"/>
    </row>
    <row r="5" spans="2:43" ht="15.6">
      <c r="B5" s="17"/>
      <c r="C5" s="18"/>
      <c r="D5" s="18"/>
      <c r="E5" s="18"/>
      <c r="F5" s="18"/>
      <c r="G5" s="18"/>
      <c r="H5" s="18"/>
      <c r="I5" s="18"/>
      <c r="J5" s="18"/>
      <c r="K5" s="18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Y5" s="17"/>
      <c r="Z5" s="18"/>
      <c r="AA5" s="18"/>
      <c r="AB5" s="18"/>
      <c r="AC5" s="18"/>
      <c r="AD5" s="18"/>
      <c r="AE5" s="18"/>
      <c r="AF5" s="18"/>
      <c r="AG5" s="18"/>
      <c r="AH5" s="18"/>
      <c r="AJ5" s="17"/>
      <c r="AK5" s="18"/>
      <c r="AL5" s="18"/>
      <c r="AM5" s="18"/>
      <c r="AN5" s="18"/>
      <c r="AO5" s="18"/>
      <c r="AP5" s="18"/>
      <c r="AQ5" s="18"/>
    </row>
    <row r="6" spans="2:43" ht="15.6">
      <c r="B6" s="8"/>
      <c r="C6" s="9"/>
      <c r="D6" s="9"/>
      <c r="E6" s="9"/>
      <c r="F6" s="9"/>
      <c r="G6" s="9"/>
      <c r="H6" s="9"/>
      <c r="I6" s="9"/>
      <c r="J6" s="9"/>
      <c r="K6" s="9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Y6" s="8"/>
      <c r="Z6" s="9"/>
      <c r="AA6" s="9"/>
      <c r="AB6" s="9"/>
      <c r="AC6" s="9"/>
      <c r="AD6" s="9"/>
      <c r="AE6" s="9"/>
      <c r="AF6" s="9"/>
      <c r="AG6" s="9"/>
      <c r="AH6" s="9"/>
      <c r="AJ6" s="8"/>
      <c r="AK6" s="9"/>
      <c r="AL6" s="9"/>
      <c r="AM6" s="9"/>
      <c r="AN6" s="9"/>
      <c r="AO6" s="9"/>
      <c r="AP6" s="9"/>
      <c r="AQ6" s="9"/>
    </row>
    <row r="7" spans="2:43" ht="18.600000000000001">
      <c r="B7" s="1" t="s">
        <v>19</v>
      </c>
      <c r="C7" s="2"/>
      <c r="D7" s="3"/>
      <c r="E7" s="3"/>
      <c r="F7" s="3"/>
      <c r="G7" s="3"/>
      <c r="H7" s="3"/>
      <c r="I7" s="3"/>
      <c r="J7" s="3"/>
      <c r="K7" s="3"/>
      <c r="M7" s="1" t="s">
        <v>19</v>
      </c>
      <c r="N7" s="2"/>
      <c r="O7" s="2" t="s">
        <v>20</v>
      </c>
      <c r="P7" s="3"/>
      <c r="Q7" s="3"/>
      <c r="R7" s="3"/>
      <c r="S7" s="3"/>
      <c r="T7" s="3"/>
      <c r="U7" s="3"/>
      <c r="V7" s="3"/>
      <c r="W7" s="3"/>
      <c r="Y7" s="1" t="s">
        <v>19</v>
      </c>
      <c r="Z7" s="2"/>
      <c r="AA7" s="3"/>
      <c r="AB7" s="3"/>
      <c r="AC7" s="3"/>
      <c r="AD7" s="3"/>
      <c r="AE7" s="3"/>
      <c r="AF7" s="3"/>
      <c r="AG7" s="3"/>
      <c r="AH7" s="3"/>
      <c r="AJ7" s="1" t="s">
        <v>19</v>
      </c>
      <c r="AK7" s="2"/>
      <c r="AL7" s="3"/>
      <c r="AM7" s="3"/>
      <c r="AN7" s="3"/>
      <c r="AO7" s="3"/>
      <c r="AP7" s="3"/>
      <c r="AQ7" s="3"/>
    </row>
    <row r="8" spans="2:43" ht="15.6"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M8" s="1" t="s">
        <v>21</v>
      </c>
      <c r="N8" s="1" t="s">
        <v>22</v>
      </c>
      <c r="O8" s="1" t="s">
        <v>31</v>
      </c>
      <c r="P8" s="1" t="s">
        <v>23</v>
      </c>
      <c r="Q8" s="1" t="s">
        <v>24</v>
      </c>
      <c r="R8" s="1" t="s">
        <v>25</v>
      </c>
      <c r="S8" s="1" t="s">
        <v>26</v>
      </c>
      <c r="T8" s="1" t="s">
        <v>27</v>
      </c>
      <c r="U8" s="1" t="s">
        <v>28</v>
      </c>
      <c r="V8" s="1" t="s">
        <v>29</v>
      </c>
      <c r="W8" s="1" t="s">
        <v>30</v>
      </c>
      <c r="Y8" s="1" t="s">
        <v>21</v>
      </c>
      <c r="Z8" s="1" t="s">
        <v>22</v>
      </c>
      <c r="AA8" s="1" t="s">
        <v>23</v>
      </c>
      <c r="AB8" s="1" t="s">
        <v>24</v>
      </c>
      <c r="AC8" s="1" t="s">
        <v>25</v>
      </c>
      <c r="AD8" s="1" t="s">
        <v>26</v>
      </c>
      <c r="AE8" s="1" t="s">
        <v>27</v>
      </c>
      <c r="AF8" s="1" t="s">
        <v>28</v>
      </c>
      <c r="AG8" s="1" t="s">
        <v>29</v>
      </c>
      <c r="AH8" s="1" t="s">
        <v>30</v>
      </c>
      <c r="AJ8" s="1" t="s">
        <v>21</v>
      </c>
      <c r="AK8" s="1" t="s">
        <v>22</v>
      </c>
      <c r="AL8" s="1" t="s">
        <v>25</v>
      </c>
      <c r="AM8" s="1" t="s">
        <v>26</v>
      </c>
      <c r="AN8" s="1" t="s">
        <v>27</v>
      </c>
      <c r="AO8" s="1" t="s">
        <v>28</v>
      </c>
      <c r="AP8" s="1" t="s">
        <v>29</v>
      </c>
      <c r="AQ8" s="1" t="s">
        <v>30</v>
      </c>
    </row>
    <row r="9" spans="2:43" ht="15.6">
      <c r="B9" s="4" t="s">
        <v>32</v>
      </c>
      <c r="C9" s="5"/>
      <c r="D9" s="5"/>
      <c r="E9" s="5"/>
      <c r="F9" s="5"/>
      <c r="G9" s="5"/>
      <c r="H9" s="5"/>
      <c r="I9" s="5"/>
      <c r="J9" s="5"/>
      <c r="K9" s="5"/>
      <c r="M9" s="4" t="s">
        <v>32</v>
      </c>
      <c r="N9" s="5"/>
      <c r="O9" s="5"/>
      <c r="P9" s="5"/>
      <c r="Q9" s="5"/>
      <c r="R9" s="5"/>
      <c r="S9" s="5"/>
      <c r="T9" s="5"/>
      <c r="U9" s="5"/>
      <c r="V9" s="5"/>
      <c r="W9" s="5"/>
      <c r="Y9" s="4" t="s">
        <v>32</v>
      </c>
      <c r="Z9" s="5"/>
      <c r="AA9" s="5"/>
      <c r="AB9" s="5"/>
      <c r="AC9" s="5"/>
      <c r="AD9" s="5"/>
      <c r="AE9" s="5"/>
      <c r="AF9" s="5"/>
      <c r="AG9" s="5"/>
      <c r="AH9" s="5"/>
      <c r="AJ9" s="4" t="s">
        <v>32</v>
      </c>
      <c r="AK9" s="5"/>
      <c r="AL9" s="5"/>
      <c r="AM9" s="5"/>
      <c r="AN9" s="5"/>
      <c r="AO9" s="5"/>
      <c r="AP9" s="5"/>
      <c r="AQ9" s="5"/>
    </row>
    <row r="10" spans="2:43" ht="15.6">
      <c r="B10" s="10">
        <v>1</v>
      </c>
      <c r="C10" s="19" t="s">
        <v>33</v>
      </c>
      <c r="D10" s="20">
        <v>3080445.3</v>
      </c>
      <c r="E10" s="20">
        <v>3053349.8</v>
      </c>
      <c r="F10" s="20">
        <v>3068635</v>
      </c>
      <c r="G10" s="20">
        <v>3084482</v>
      </c>
      <c r="H10" s="20">
        <v>3100664</v>
      </c>
      <c r="I10" s="20">
        <v>3117262</v>
      </c>
      <c r="J10" s="20">
        <v>3099856</v>
      </c>
      <c r="K10" s="20">
        <v>3082450</v>
      </c>
      <c r="M10" s="10">
        <v>1</v>
      </c>
      <c r="N10" s="19" t="s">
        <v>33</v>
      </c>
      <c r="O10" s="23">
        <v>1</v>
      </c>
      <c r="P10" s="23">
        <f>+$O10*P$59</f>
        <v>0.61083333333333334</v>
      </c>
      <c r="Q10" s="23">
        <f>+$O10*Q$59</f>
        <v>0.66499999999999992</v>
      </c>
      <c r="R10" s="23">
        <f>+$O10*R$59</f>
        <v>0.95916666666666661</v>
      </c>
      <c r="S10" s="23">
        <f>+$O10*S$59</f>
        <v>0.38083333333333336</v>
      </c>
      <c r="T10" s="23">
        <f>+$O10*T$59</f>
        <v>0.21</v>
      </c>
      <c r="U10" s="23">
        <f>+$O10*U$59</f>
        <v>0.21</v>
      </c>
      <c r="V10" s="23">
        <f>+$O10*V$59</f>
        <v>0.21</v>
      </c>
      <c r="W10" s="23">
        <f>+$O10*W$59</f>
        <v>0.21</v>
      </c>
      <c r="Y10" s="10">
        <v>1</v>
      </c>
      <c r="Z10" s="19" t="s">
        <v>33</v>
      </c>
      <c r="AA10" s="20">
        <f>+D10*P10/1000</f>
        <v>1881.6386707499998</v>
      </c>
      <c r="AB10" s="20">
        <f t="shared" ref="AB10:AB14" si="0">+E10*Q10/1000</f>
        <v>2030.4776169999996</v>
      </c>
      <c r="AC10" s="20">
        <f t="shared" ref="AC10:AC14" si="1">+F10*R10/1000</f>
        <v>2943.3324041666665</v>
      </c>
      <c r="AD10" s="20">
        <f t="shared" ref="AD10:AD14" si="2">+G10*S10/1000</f>
        <v>1174.6735616666667</v>
      </c>
      <c r="AE10" s="20">
        <f t="shared" ref="AE10:AE14" si="3">+H10*T10/1000</f>
        <v>651.13943999999992</v>
      </c>
      <c r="AF10" s="20">
        <f t="shared" ref="AF10:AF14" si="4">+I10*U10/1000</f>
        <v>654.62502000000006</v>
      </c>
      <c r="AG10" s="20">
        <f t="shared" ref="AG10:AG14" si="5">+J10*V10/1000</f>
        <v>650.96976000000006</v>
      </c>
      <c r="AH10" s="20">
        <f t="shared" ref="AH10:AH14" si="6">+K10*W10/1000</f>
        <v>647.31449999999995</v>
      </c>
      <c r="AJ10" s="10">
        <v>1</v>
      </c>
      <c r="AK10" s="19" t="s">
        <v>33</v>
      </c>
      <c r="AL10" s="20">
        <f>+AC10*AL$53+AB10*AL$54+AA10*AL$55</f>
        <v>2738.9977166833437</v>
      </c>
      <c r="AM10" s="20">
        <f>+AD10*AM$53+AC10*AM$54+AB10*AM$55</f>
        <v>1338.7386054933997</v>
      </c>
      <c r="AN10" s="20">
        <f>+AE10*AN$53+AD10*AN$54+AC10*AN$55</f>
        <v>732.11234376930543</v>
      </c>
      <c r="AO10" s="20">
        <f>+AF10*AO$53+AE10*AO$54+AD10*AO$55</f>
        <v>645.12940805849553</v>
      </c>
      <c r="AP10" s="20">
        <f>+AG10*AP$53+AF10*AP$54+AE10*AP$55</f>
        <v>631.72298846060107</v>
      </c>
      <c r="AQ10" s="20">
        <f>+AH10*AQ$53+AG10*AQ$54+AF10*AQ$55</f>
        <v>628.323479667946</v>
      </c>
    </row>
    <row r="11" spans="2:43" ht="15.6">
      <c r="B11" s="10">
        <v>2</v>
      </c>
      <c r="C11" s="19" t="s">
        <v>34</v>
      </c>
      <c r="D11" s="20">
        <v>127213.5</v>
      </c>
      <c r="E11" s="20">
        <v>123911.1</v>
      </c>
      <c r="F11" s="20">
        <v>122140</v>
      </c>
      <c r="G11" s="20">
        <v>120297</v>
      </c>
      <c r="H11" s="20">
        <v>118481</v>
      </c>
      <c r="I11" s="20">
        <v>116691</v>
      </c>
      <c r="J11" s="20">
        <v>116691</v>
      </c>
      <c r="K11" s="20">
        <v>116691</v>
      </c>
      <c r="M11" s="10">
        <v>2</v>
      </c>
      <c r="N11" s="19" t="s">
        <v>34</v>
      </c>
      <c r="O11" s="23">
        <v>0.75</v>
      </c>
      <c r="P11" s="23">
        <f>+$O11*P$59</f>
        <v>0.458125</v>
      </c>
      <c r="Q11" s="23">
        <f>+$O11*Q$59</f>
        <v>0.49874999999999992</v>
      </c>
      <c r="R11" s="23">
        <f>+$O11*R$59</f>
        <v>0.71937499999999999</v>
      </c>
      <c r="S11" s="23">
        <f>+$O11*S$59</f>
        <v>0.28562500000000002</v>
      </c>
      <c r="T11" s="23">
        <f>+$O11*T$59</f>
        <v>0.1575</v>
      </c>
      <c r="U11" s="23">
        <f>+$O11*U$59</f>
        <v>0.1575</v>
      </c>
      <c r="V11" s="23">
        <f>+$O11*V$59</f>
        <v>0.1575</v>
      </c>
      <c r="W11" s="23">
        <f>+$O11*W$59</f>
        <v>0.1575</v>
      </c>
      <c r="Y11" s="10">
        <v>2</v>
      </c>
      <c r="Z11" s="19" t="s">
        <v>34</v>
      </c>
      <c r="AA11" s="20">
        <f t="shared" ref="AA11:AA14" si="7">+D11*P11/1000</f>
        <v>58.279684687499994</v>
      </c>
      <c r="AB11" s="20">
        <f t="shared" si="0"/>
        <v>61.800661124999991</v>
      </c>
      <c r="AC11" s="20">
        <f t="shared" si="1"/>
        <v>87.864462499999988</v>
      </c>
      <c r="AD11" s="20">
        <f t="shared" si="2"/>
        <v>34.359830625000001</v>
      </c>
      <c r="AE11" s="20">
        <f t="shared" si="3"/>
        <v>18.660757499999999</v>
      </c>
      <c r="AF11" s="20">
        <f t="shared" si="4"/>
        <v>18.378832500000001</v>
      </c>
      <c r="AG11" s="20">
        <f t="shared" si="5"/>
        <v>18.378832500000001</v>
      </c>
      <c r="AH11" s="20">
        <f t="shared" si="6"/>
        <v>18.378832500000001</v>
      </c>
      <c r="AJ11" s="10">
        <v>2</v>
      </c>
      <c r="AK11" s="19" t="s">
        <v>34</v>
      </c>
      <c r="AL11" s="20">
        <f>+AC11*AL$53+AB11*AL$54+AA11*AL$55</f>
        <v>81.929788746478209</v>
      </c>
      <c r="AM11" s="20">
        <f>+AD11*AM$53+AC11*AM$54+AB11*AM$55</f>
        <v>39.390121986885362</v>
      </c>
      <c r="AN11" s="20">
        <f>+AE11*AN$53+AD11*AN$54+AC11*AN$55</f>
        <v>21.12448836535658</v>
      </c>
      <c r="AO11" s="20">
        <f>+AF11*AO$53+AE11*AO$54+AD11*AO$55</f>
        <v>18.179465433518644</v>
      </c>
      <c r="AP11" s="20">
        <f>+AG11*AP$53+AF11*AP$54+AE11*AP$55</f>
        <v>17.830465276427169</v>
      </c>
      <c r="AQ11" s="20">
        <f>+AH11*AQ$53+AG11*AQ$54+AF11*AQ$55</f>
        <v>17.82471899551129</v>
      </c>
    </row>
    <row r="12" spans="2:43" ht="15.6">
      <c r="B12" s="10">
        <v>3</v>
      </c>
      <c r="C12" s="19" t="s">
        <v>35</v>
      </c>
      <c r="D12" s="20">
        <v>1542241</v>
      </c>
      <c r="E12" s="20">
        <v>1663824.2</v>
      </c>
      <c r="F12" s="20">
        <v>1701116</v>
      </c>
      <c r="G12" s="20">
        <v>1607139</v>
      </c>
      <c r="H12" s="20">
        <v>1642981</v>
      </c>
      <c r="I12" s="20">
        <v>1679866</v>
      </c>
      <c r="J12" s="20">
        <v>1679866</v>
      </c>
      <c r="K12" s="20">
        <v>1679866</v>
      </c>
      <c r="M12" s="10">
        <v>3</v>
      </c>
      <c r="N12" s="19" t="s">
        <v>35</v>
      </c>
      <c r="O12" s="23">
        <v>1</v>
      </c>
      <c r="P12" s="23">
        <f>+$O12*P$59</f>
        <v>0.61083333333333334</v>
      </c>
      <c r="Q12" s="23">
        <f>+$O12*Q$59</f>
        <v>0.66499999999999992</v>
      </c>
      <c r="R12" s="23">
        <f>+$O12*R$59</f>
        <v>0.95916666666666661</v>
      </c>
      <c r="S12" s="23">
        <f>+$O12*S$59</f>
        <v>0.38083333333333336</v>
      </c>
      <c r="T12" s="23">
        <f>+$O12*T$59</f>
        <v>0.21</v>
      </c>
      <c r="U12" s="23">
        <f>+$O12*U$59</f>
        <v>0.21</v>
      </c>
      <c r="V12" s="23">
        <f>+$O12*V$59</f>
        <v>0.21</v>
      </c>
      <c r="W12" s="23">
        <f>+$O12*W$59</f>
        <v>0.21</v>
      </c>
      <c r="Y12" s="10">
        <v>3</v>
      </c>
      <c r="Z12" s="19" t="s">
        <v>35</v>
      </c>
      <c r="AA12" s="20">
        <f t="shared" si="7"/>
        <v>942.05221083333333</v>
      </c>
      <c r="AB12" s="20">
        <f t="shared" si="0"/>
        <v>1106.4430929999999</v>
      </c>
      <c r="AC12" s="20">
        <f t="shared" si="1"/>
        <v>1631.6537633333332</v>
      </c>
      <c r="AD12" s="20">
        <f t="shared" si="2"/>
        <v>612.05210250000005</v>
      </c>
      <c r="AE12" s="20">
        <f t="shared" si="3"/>
        <v>345.02600999999999</v>
      </c>
      <c r="AF12" s="20">
        <f t="shared" si="4"/>
        <v>352.77186</v>
      </c>
      <c r="AG12" s="20">
        <f t="shared" si="5"/>
        <v>352.77186</v>
      </c>
      <c r="AH12" s="20">
        <f t="shared" si="6"/>
        <v>352.77186</v>
      </c>
      <c r="AJ12" s="10">
        <v>3</v>
      </c>
      <c r="AK12" s="19" t="s">
        <v>35</v>
      </c>
      <c r="AL12" s="20">
        <f>+AC12*AL$53+AB12*AL$54+AA12*AL$55</f>
        <v>1514.3476220788195</v>
      </c>
      <c r="AM12" s="20">
        <f>+AD12*AM$53+AC12*AM$54+AB12*AM$55</f>
        <v>708.61744371606244</v>
      </c>
      <c r="AN12" s="20">
        <f>+AE12*AN$53+AD12*AN$54+AC12*AN$55</f>
        <v>388.33149577736918</v>
      </c>
      <c r="AO12" s="20">
        <f>+AF12*AO$53+AE12*AO$54+AD12*AO$55</f>
        <v>346.62344140974949</v>
      </c>
      <c r="AP12" s="20">
        <f>+AG12*AP$53+AF12*AP$54+AE12*AP$55</f>
        <v>341.97806938089252</v>
      </c>
      <c r="AQ12" s="20">
        <f>+AH12*AQ$53+AG12*AQ$54+AF12*AQ$55</f>
        <v>342.13594764650304</v>
      </c>
    </row>
    <row r="13" spans="2:43" ht="15.6">
      <c r="B13" s="10">
        <v>4</v>
      </c>
      <c r="C13" s="19" t="s">
        <v>36</v>
      </c>
      <c r="D13" s="20">
        <v>84615.5</v>
      </c>
      <c r="E13" s="20">
        <v>88098.099999999991</v>
      </c>
      <c r="F13" s="20">
        <v>73291</v>
      </c>
      <c r="G13" s="20">
        <v>61130</v>
      </c>
      <c r="H13" s="20">
        <v>51140</v>
      </c>
      <c r="I13" s="20">
        <v>42925</v>
      </c>
      <c r="J13" s="20">
        <v>42925</v>
      </c>
      <c r="K13" s="20">
        <v>42925</v>
      </c>
      <c r="M13" s="10">
        <v>4</v>
      </c>
      <c r="N13" s="19" t="s">
        <v>36</v>
      </c>
      <c r="O13" s="23">
        <v>1</v>
      </c>
      <c r="P13" s="23">
        <f>+$O13*P$59</f>
        <v>0.61083333333333334</v>
      </c>
      <c r="Q13" s="23">
        <f>+$O13*Q$59</f>
        <v>0.66499999999999992</v>
      </c>
      <c r="R13" s="23">
        <f>+$O13*R$59</f>
        <v>0.95916666666666661</v>
      </c>
      <c r="S13" s="23">
        <f>+$O13*S$59</f>
        <v>0.38083333333333336</v>
      </c>
      <c r="T13" s="23">
        <f>+$O13*T$59</f>
        <v>0.21</v>
      </c>
      <c r="U13" s="23">
        <f>+$O13*U$59</f>
        <v>0.21</v>
      </c>
      <c r="V13" s="23">
        <f>+$O13*V$59</f>
        <v>0.21</v>
      </c>
      <c r="W13" s="23">
        <f>+$O13*W$59</f>
        <v>0.21</v>
      </c>
      <c r="Y13" s="10">
        <v>4</v>
      </c>
      <c r="Z13" s="19" t="s">
        <v>36</v>
      </c>
      <c r="AA13" s="20">
        <f t="shared" si="7"/>
        <v>51.685967916666669</v>
      </c>
      <c r="AB13" s="20">
        <f t="shared" si="0"/>
        <v>58.585236499999986</v>
      </c>
      <c r="AC13" s="20">
        <f t="shared" si="1"/>
        <v>70.298284166666662</v>
      </c>
      <c r="AD13" s="20">
        <f t="shared" si="2"/>
        <v>23.280341666666668</v>
      </c>
      <c r="AE13" s="20">
        <f t="shared" si="3"/>
        <v>10.7394</v>
      </c>
      <c r="AF13" s="20">
        <f t="shared" si="4"/>
        <v>9.0142500000000005</v>
      </c>
      <c r="AG13" s="20">
        <f t="shared" si="5"/>
        <v>9.0142500000000005</v>
      </c>
      <c r="AH13" s="20">
        <f t="shared" si="6"/>
        <v>9.0142500000000005</v>
      </c>
      <c r="AJ13" s="10">
        <v>4</v>
      </c>
      <c r="AK13" s="19" t="s">
        <v>36</v>
      </c>
      <c r="AL13" s="20">
        <f>+AC13*AL$53+AB13*AL$54+AA13*AL$55</f>
        <v>66.59390556941149</v>
      </c>
      <c r="AM13" s="20">
        <f>+AD13*AM$53+AC13*AM$54+AB13*AM$55</f>
        <v>28.137325538808959</v>
      </c>
      <c r="AN13" s="20">
        <f>+AE13*AN$53+AD13*AN$54+AC13*AN$55</f>
        <v>12.920324636646665</v>
      </c>
      <c r="AO13" s="20">
        <f>+AF13*AO$53+AE13*AO$54+AD13*AO$55</f>
        <v>9.2108097953036481</v>
      </c>
      <c r="AP13" s="20">
        <f>+AG13*AP$53+AF13*AP$54+AE13*AP$55</f>
        <v>8.7776369620239674</v>
      </c>
      <c r="AQ13" s="20">
        <f>+AH13*AQ$53+AG13*AQ$54+AF13*AQ$55</f>
        <v>8.7424744311309013</v>
      </c>
    </row>
    <row r="14" spans="2:43" ht="15.6">
      <c r="B14" s="10">
        <v>5</v>
      </c>
      <c r="C14" s="19" t="s">
        <v>37</v>
      </c>
      <c r="D14" s="20">
        <v>9274.9</v>
      </c>
      <c r="E14" s="20">
        <v>9849.4</v>
      </c>
      <c r="F14" s="20">
        <v>10243</v>
      </c>
      <c r="G14" s="20">
        <v>10623</v>
      </c>
      <c r="H14" s="20">
        <v>11064</v>
      </c>
      <c r="I14" s="20">
        <v>10827</v>
      </c>
      <c r="J14" s="20">
        <v>10827</v>
      </c>
      <c r="K14" s="20">
        <v>10827</v>
      </c>
      <c r="M14" s="10">
        <v>5</v>
      </c>
      <c r="N14" s="19" t="s">
        <v>37</v>
      </c>
      <c r="O14" s="23">
        <v>1</v>
      </c>
      <c r="P14" s="23">
        <f>+$O14*P$59</f>
        <v>0.61083333333333334</v>
      </c>
      <c r="Q14" s="23">
        <f>+$O14*Q$59</f>
        <v>0.66499999999999992</v>
      </c>
      <c r="R14" s="23">
        <f>+$O14*R$59</f>
        <v>0.95916666666666661</v>
      </c>
      <c r="S14" s="23">
        <f>+$O14*S$59</f>
        <v>0.38083333333333336</v>
      </c>
      <c r="T14" s="23">
        <f>+$O14*T$59</f>
        <v>0.21</v>
      </c>
      <c r="U14" s="23">
        <f>+$O14*U$59</f>
        <v>0.21</v>
      </c>
      <c r="V14" s="23">
        <f>+$O14*V$59</f>
        <v>0.21</v>
      </c>
      <c r="W14" s="23">
        <f>+$O14*W$59</f>
        <v>0.21</v>
      </c>
      <c r="Y14" s="10">
        <v>5</v>
      </c>
      <c r="Z14" s="19" t="s">
        <v>37</v>
      </c>
      <c r="AA14" s="20">
        <f t="shared" si="7"/>
        <v>5.665418083333333</v>
      </c>
      <c r="AB14" s="20">
        <f t="shared" si="0"/>
        <v>6.5498509999999985</v>
      </c>
      <c r="AC14" s="20">
        <f t="shared" si="1"/>
        <v>9.8247441666666653</v>
      </c>
      <c r="AD14" s="20">
        <f t="shared" si="2"/>
        <v>4.0455925000000006</v>
      </c>
      <c r="AE14" s="20">
        <f t="shared" si="3"/>
        <v>2.3234400000000002</v>
      </c>
      <c r="AF14" s="20">
        <f t="shared" si="4"/>
        <v>2.2736700000000001</v>
      </c>
      <c r="AG14" s="20">
        <f t="shared" si="5"/>
        <v>2.2736700000000001</v>
      </c>
      <c r="AH14" s="20">
        <f t="shared" si="6"/>
        <v>2.2736700000000001</v>
      </c>
      <c r="AJ14" s="10">
        <v>5</v>
      </c>
      <c r="AK14" s="19" t="s">
        <v>37</v>
      </c>
      <c r="AL14" s="20">
        <f>+AC14*AL$53+AB14*AL$54+AA14*AL$55</f>
        <v>9.1066904047346799</v>
      </c>
      <c r="AM14" s="20">
        <f>+AD14*AM$53+AC14*AM$54+AB14*AM$55</f>
        <v>4.5694763965827043</v>
      </c>
      <c r="AN14" s="20">
        <f>+AE14*AN$53+AD14*AN$54+AC14*AN$55</f>
        <v>2.5835342298284578</v>
      </c>
      <c r="AO14" s="20">
        <f>+AF14*AO$53+AE14*AO$54+AD14*AO$55</f>
        <v>2.2463582716108133</v>
      </c>
      <c r="AP14" s="20">
        <f>+AG14*AP$53+AF14*AP$54+AE14*AP$55</f>
        <v>2.2061343029788398</v>
      </c>
      <c r="AQ14" s="20">
        <f>+AH14*AQ$53+AG14*AQ$54+AF14*AQ$55</f>
        <v>2.2051198757333554</v>
      </c>
    </row>
    <row r="15" spans="2:43" ht="15.6">
      <c r="B15" s="5"/>
      <c r="C15" s="5"/>
      <c r="D15" s="5"/>
      <c r="E15" s="5"/>
      <c r="F15" s="5"/>
      <c r="G15" s="5"/>
      <c r="H15" s="5"/>
      <c r="I15" s="5"/>
      <c r="J15" s="5"/>
      <c r="K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5"/>
      <c r="AK15" s="5"/>
      <c r="AL15" s="5"/>
      <c r="AM15" s="5"/>
      <c r="AN15" s="5"/>
      <c r="AO15" s="5"/>
      <c r="AP15" s="5"/>
      <c r="AQ15" s="5"/>
    </row>
    <row r="16" spans="2:43" ht="15.6">
      <c r="B16" s="10">
        <v>6</v>
      </c>
      <c r="C16" s="21" t="s">
        <v>38</v>
      </c>
      <c r="D16" s="13">
        <f>SUM(D10:D15)</f>
        <v>4843790.2</v>
      </c>
      <c r="E16" s="13">
        <f>SUM(E10:E15)</f>
        <v>4939032.5999999996</v>
      </c>
      <c r="F16" s="13">
        <v>4975425</v>
      </c>
      <c r="G16" s="13">
        <v>4883671</v>
      </c>
      <c r="H16" s="13">
        <v>4924330</v>
      </c>
      <c r="I16" s="13">
        <v>4967571</v>
      </c>
      <c r="J16" s="13">
        <v>4950165</v>
      </c>
      <c r="K16" s="13">
        <v>4932759</v>
      </c>
      <c r="M16" s="10">
        <v>6</v>
      </c>
      <c r="N16" s="21" t="s">
        <v>38</v>
      </c>
      <c r="O16" s="13"/>
      <c r="P16" s="13"/>
      <c r="Q16" s="13"/>
      <c r="R16" s="13"/>
      <c r="S16" s="13"/>
      <c r="T16" s="13"/>
      <c r="U16" s="13"/>
      <c r="V16" s="13"/>
      <c r="W16" s="13"/>
      <c r="Y16" s="10">
        <v>6</v>
      </c>
      <c r="Z16" s="21" t="s">
        <v>38</v>
      </c>
      <c r="AA16" s="13">
        <f t="shared" ref="AA16:AH16" si="8">SUM(AA10:AA15)</f>
        <v>2939.3219522708337</v>
      </c>
      <c r="AB16" s="13">
        <f t="shared" si="8"/>
        <v>3263.8564586249995</v>
      </c>
      <c r="AC16" s="13">
        <f t="shared" si="8"/>
        <v>4742.9736583333324</v>
      </c>
      <c r="AD16" s="13">
        <f t="shared" si="8"/>
        <v>1848.4114289583335</v>
      </c>
      <c r="AE16" s="13">
        <f t="shared" si="8"/>
        <v>1027.8890474999998</v>
      </c>
      <c r="AF16" s="13">
        <f t="shared" si="8"/>
        <v>1037.0636325</v>
      </c>
      <c r="AG16" s="13">
        <f t="shared" si="8"/>
        <v>1033.4083725</v>
      </c>
      <c r="AH16" s="13">
        <f t="shared" si="8"/>
        <v>1029.7531125</v>
      </c>
      <c r="AJ16" s="10">
        <v>6</v>
      </c>
      <c r="AK16" s="21" t="s">
        <v>38</v>
      </c>
      <c r="AL16" s="13">
        <f t="shared" ref="AL16:AQ16" si="9">SUM(AL10:AL15)</f>
        <v>4410.9757234827875</v>
      </c>
      <c r="AM16" s="13">
        <f t="shared" si="9"/>
        <v>2119.4529731317389</v>
      </c>
      <c r="AN16" s="13">
        <f t="shared" si="9"/>
        <v>1157.0721867785064</v>
      </c>
      <c r="AO16" s="13">
        <f t="shared" si="9"/>
        <v>1021.3894829686782</v>
      </c>
      <c r="AP16" s="13">
        <f t="shared" si="9"/>
        <v>1002.5152943829236</v>
      </c>
      <c r="AQ16" s="13">
        <f t="shared" si="9"/>
        <v>999.23174061682448</v>
      </c>
    </row>
    <row r="17" spans="2:43" ht="15.6">
      <c r="B17" s="10">
        <v>7</v>
      </c>
      <c r="C17" s="19" t="s">
        <v>39</v>
      </c>
      <c r="D17" s="20">
        <v>145315.79999999999</v>
      </c>
      <c r="E17" s="20">
        <v>154693.29999999999</v>
      </c>
      <c r="F17" s="20">
        <v>153806</v>
      </c>
      <c r="G17" s="20">
        <v>152932</v>
      </c>
      <c r="H17" s="20">
        <v>152062</v>
      </c>
      <c r="I17" s="20">
        <v>151196</v>
      </c>
      <c r="J17" s="20">
        <v>151196</v>
      </c>
      <c r="K17" s="20">
        <v>151196</v>
      </c>
      <c r="M17" s="10">
        <v>7</v>
      </c>
      <c r="N17" s="19" t="s">
        <v>39</v>
      </c>
      <c r="O17" s="23">
        <v>0.95</v>
      </c>
      <c r="P17" s="23">
        <f>+$O17*P$59</f>
        <v>0.58029166666666665</v>
      </c>
      <c r="Q17" s="23">
        <f>+$O17*Q$59</f>
        <v>0.63174999999999992</v>
      </c>
      <c r="R17" s="23">
        <f>+$O17*R$59</f>
        <v>0.91120833333333329</v>
      </c>
      <c r="S17" s="23">
        <f>+$O17*S$59</f>
        <v>0.36179166666666668</v>
      </c>
      <c r="T17" s="23">
        <f>+$O17*T$59</f>
        <v>0.19949999999999998</v>
      </c>
      <c r="U17" s="23">
        <f>+$O17*U$59</f>
        <v>0.19949999999999998</v>
      </c>
      <c r="V17" s="23">
        <f>+$O17*V$59</f>
        <v>0.19949999999999998</v>
      </c>
      <c r="W17" s="23">
        <f>+$O17*W$59</f>
        <v>0.19949999999999998</v>
      </c>
      <c r="Y17" s="10">
        <v>7</v>
      </c>
      <c r="Z17" s="19" t="s">
        <v>39</v>
      </c>
      <c r="AA17" s="20">
        <f>+D17*P17/1000</f>
        <v>84.32554777499999</v>
      </c>
      <c r="AB17" s="20">
        <f t="shared" ref="AB17:AB22" si="10">+E17*Q17/1000</f>
        <v>97.727492274999989</v>
      </c>
      <c r="AC17" s="20">
        <f t="shared" ref="AC17:AC22" si="11">+F17*R17/1000</f>
        <v>140.14930891666666</v>
      </c>
      <c r="AD17" s="20">
        <f t="shared" ref="AD17:AD22" si="12">+G17*S17/1000</f>
        <v>55.329523166666668</v>
      </c>
      <c r="AE17" s="20">
        <f t="shared" ref="AE17:AE22" si="13">+H17*T17/1000</f>
        <v>30.336368999999998</v>
      </c>
      <c r="AF17" s="20">
        <f t="shared" ref="AF17:AF22" si="14">+I17*U17/1000</f>
        <v>30.163601999999997</v>
      </c>
      <c r="AG17" s="20">
        <f t="shared" ref="AG17:AG22" si="15">+J17*V17/1000</f>
        <v>30.163601999999997</v>
      </c>
      <c r="AH17" s="20">
        <f t="shared" ref="AH17:AH22" si="16">+K17*W17/1000</f>
        <v>30.163601999999997</v>
      </c>
      <c r="AJ17" s="10">
        <v>7</v>
      </c>
      <c r="AK17" s="19" t="s">
        <v>39</v>
      </c>
      <c r="AL17" s="20">
        <f>+AC17*AL$53+AB17*AL$54+AA17*AL$55</f>
        <v>130.41982531526779</v>
      </c>
      <c r="AM17" s="20">
        <f>+AD17*AM$53+AC17*AM$54+AB17*AM$55</f>
        <v>63.255533508953043</v>
      </c>
      <c r="AN17" s="20">
        <f>+AE17*AN$53+AD17*AN$54+AC17*AN$55</f>
        <v>34.232380357169703</v>
      </c>
      <c r="AO17" s="20">
        <f>+AF17*AO$53+AE17*AO$54+AD17*AO$55</f>
        <v>29.784904349706355</v>
      </c>
      <c r="AP17" s="20">
        <f>+AG17*AP$53+AF17*AP$54+AE17*AP$55</f>
        <v>29.257704403636062</v>
      </c>
      <c r="AQ17" s="20">
        <f>+AH17*AQ$53+AG17*AQ$54+AF17*AQ$55</f>
        <v>29.254183014206273</v>
      </c>
    </row>
    <row r="18" spans="2:43" ht="15.6">
      <c r="B18" s="10">
        <v>8</v>
      </c>
      <c r="C18" s="19" t="s">
        <v>40</v>
      </c>
      <c r="D18" s="20">
        <v>113223.7</v>
      </c>
      <c r="E18" s="20">
        <v>137519.79999999999</v>
      </c>
      <c r="F18" s="20">
        <v>131398</v>
      </c>
      <c r="G18" s="20">
        <v>125542</v>
      </c>
      <c r="H18" s="20">
        <v>119937</v>
      </c>
      <c r="I18" s="20">
        <v>114610</v>
      </c>
      <c r="J18" s="20">
        <v>114610</v>
      </c>
      <c r="K18" s="20">
        <v>114610</v>
      </c>
      <c r="M18" s="10">
        <v>8</v>
      </c>
      <c r="N18" s="19" t="s">
        <v>40</v>
      </c>
      <c r="O18" s="23">
        <v>0.75</v>
      </c>
      <c r="P18" s="23">
        <f>+$O18*P$59</f>
        <v>0.458125</v>
      </c>
      <c r="Q18" s="23">
        <f>+$O18*Q$59</f>
        <v>0.49874999999999992</v>
      </c>
      <c r="R18" s="23">
        <f>+$O18*R$59</f>
        <v>0.71937499999999999</v>
      </c>
      <c r="S18" s="23">
        <f>+$O18*S$59</f>
        <v>0.28562500000000002</v>
      </c>
      <c r="T18" s="23">
        <f>+$O18*T$59</f>
        <v>0.1575</v>
      </c>
      <c r="U18" s="23">
        <f>+$O18*U$59</f>
        <v>0.1575</v>
      </c>
      <c r="V18" s="23">
        <f>+$O18*V$59</f>
        <v>0.1575</v>
      </c>
      <c r="W18" s="23">
        <f>+$O18*W$59</f>
        <v>0.1575</v>
      </c>
      <c r="Y18" s="10">
        <v>8</v>
      </c>
      <c r="Z18" s="19" t="s">
        <v>40</v>
      </c>
      <c r="AA18" s="20">
        <f>+D18*P18/1000</f>
        <v>51.870607562499998</v>
      </c>
      <c r="AB18" s="20">
        <f t="shared" si="10"/>
        <v>68.588000249999979</v>
      </c>
      <c r="AC18" s="20">
        <f t="shared" si="11"/>
        <v>94.524436249999994</v>
      </c>
      <c r="AD18" s="20">
        <f t="shared" si="12"/>
        <v>35.857933750000001</v>
      </c>
      <c r="AE18" s="20">
        <f t="shared" si="13"/>
        <v>18.8900775</v>
      </c>
      <c r="AF18" s="20">
        <f t="shared" si="14"/>
        <v>18.051075000000001</v>
      </c>
      <c r="AG18" s="20">
        <f t="shared" si="15"/>
        <v>18.051075000000001</v>
      </c>
      <c r="AH18" s="20">
        <f t="shared" si="16"/>
        <v>18.051075000000001</v>
      </c>
      <c r="AJ18" s="10">
        <v>8</v>
      </c>
      <c r="AK18" s="19" t="s">
        <v>40</v>
      </c>
      <c r="AL18" s="20">
        <f>+AC18*AL$53+AB18*AL$54+AA18*AL$55</f>
        <v>88.135698902221705</v>
      </c>
      <c r="AM18" s="20">
        <f>+AD18*AM$53+AC18*AM$54+AB18*AM$55</f>
        <v>41.48214580896439</v>
      </c>
      <c r="AN18" s="20">
        <f>+AE18*AN$53+AD18*AN$54+AC18*AN$55</f>
        <v>21.608554400096828</v>
      </c>
      <c r="AO18" s="20">
        <f>+AF18*AO$53+AE18*AO$54+AD18*AO$55</f>
        <v>17.956141633786395</v>
      </c>
      <c r="AP18" s="20">
        <f>+AG18*AP$53+AF18*AP$54+AE18*AP$55</f>
        <v>17.523944039798295</v>
      </c>
      <c r="AQ18" s="20">
        <f>+AH18*AQ$53+AG18*AQ$54+AF18*AQ$55</f>
        <v>17.506843236201153</v>
      </c>
    </row>
    <row r="19" spans="2:43" ht="15.6">
      <c r="B19" s="10">
        <v>9</v>
      </c>
      <c r="C19" s="19" t="s">
        <v>41</v>
      </c>
      <c r="D19" s="20">
        <v>93693.7</v>
      </c>
      <c r="E19" s="20">
        <v>104294.39999999999</v>
      </c>
      <c r="F19" s="20">
        <v>74234</v>
      </c>
      <c r="G19" s="20">
        <v>53010</v>
      </c>
      <c r="H19" s="20">
        <v>38048</v>
      </c>
      <c r="I19" s="20">
        <v>27334</v>
      </c>
      <c r="J19" s="20">
        <v>27334</v>
      </c>
      <c r="K19" s="20">
        <v>27334</v>
      </c>
      <c r="M19" s="10">
        <v>9</v>
      </c>
      <c r="N19" s="19" t="s">
        <v>41</v>
      </c>
      <c r="O19" s="23">
        <v>0.75</v>
      </c>
      <c r="P19" s="23">
        <f>+$O19*P$59</f>
        <v>0.458125</v>
      </c>
      <c r="Q19" s="23">
        <f>+$O19*Q$59</f>
        <v>0.49874999999999992</v>
      </c>
      <c r="R19" s="23">
        <f>+$O19*R$59</f>
        <v>0.71937499999999999</v>
      </c>
      <c r="S19" s="23">
        <f>+$O19*S$59</f>
        <v>0.28562500000000002</v>
      </c>
      <c r="T19" s="23">
        <f>+$O19*T$59</f>
        <v>0.1575</v>
      </c>
      <c r="U19" s="23">
        <f>+$O19*U$59</f>
        <v>0.1575</v>
      </c>
      <c r="V19" s="23">
        <f>+$O19*V$59</f>
        <v>0.1575</v>
      </c>
      <c r="W19" s="23">
        <f>+$O19*W$59</f>
        <v>0.1575</v>
      </c>
      <c r="Y19" s="10">
        <v>9</v>
      </c>
      <c r="Z19" s="19" t="s">
        <v>41</v>
      </c>
      <c r="AA19" s="20">
        <f>+D19*P19/1000</f>
        <v>42.923426312499998</v>
      </c>
      <c r="AB19" s="20">
        <f t="shared" si="10"/>
        <v>52.016831999999987</v>
      </c>
      <c r="AC19" s="20">
        <f t="shared" si="11"/>
        <v>53.402083749999996</v>
      </c>
      <c r="AD19" s="20">
        <f t="shared" si="12"/>
        <v>15.140981250000001</v>
      </c>
      <c r="AE19" s="20">
        <f t="shared" si="13"/>
        <v>5.9925600000000001</v>
      </c>
      <c r="AF19" s="20">
        <f t="shared" si="14"/>
        <v>4.3051050000000002</v>
      </c>
      <c r="AG19" s="20">
        <f t="shared" si="15"/>
        <v>4.3051050000000002</v>
      </c>
      <c r="AH19" s="20">
        <f t="shared" si="16"/>
        <v>4.3051050000000002</v>
      </c>
      <c r="AJ19" s="10">
        <v>9</v>
      </c>
      <c r="AK19" s="19" t="s">
        <v>41</v>
      </c>
      <c r="AL19" s="20">
        <f>+AC19*AL$53+AB19*AL$54+AA19*AL$55</f>
        <v>51.43588002797221</v>
      </c>
      <c r="AM19" s="20">
        <f>+AD19*AM$53+AC19*AM$54+AB19*AM$55</f>
        <v>19.374092771817047</v>
      </c>
      <c r="AN19" s="20">
        <f>+AE19*AN$53+AD19*AN$54+AC19*AN$55</f>
        <v>7.7197955738072883</v>
      </c>
      <c r="AO19" s="20">
        <f>+AF19*AO$53+AE19*AO$54+AD19*AO$55</f>
        <v>4.5698479749563958</v>
      </c>
      <c r="AP19" s="20">
        <f>+AG19*AP$53+AF19*AP$54+AE19*AP$55</f>
        <v>4.2097022473450352</v>
      </c>
      <c r="AQ19" s="20">
        <f>+AH19*AQ$53+AG19*AQ$54+AF19*AQ$55</f>
        <v>4.1753080273826226</v>
      </c>
    </row>
    <row r="20" spans="2:43" ht="15.6">
      <c r="B20" s="10">
        <v>10</v>
      </c>
      <c r="C20" s="19" t="s">
        <v>42</v>
      </c>
      <c r="D20" s="20">
        <v>475823.1</v>
      </c>
      <c r="E20" s="20">
        <v>484405.5</v>
      </c>
      <c r="F20" s="20">
        <v>504400</v>
      </c>
      <c r="G20" s="20">
        <v>525131</v>
      </c>
      <c r="H20" s="20">
        <v>546620</v>
      </c>
      <c r="I20" s="20">
        <v>568885</v>
      </c>
      <c r="J20" s="20">
        <v>568885</v>
      </c>
      <c r="K20" s="20">
        <v>568885</v>
      </c>
      <c r="M20" s="10">
        <v>10</v>
      </c>
      <c r="N20" s="19" t="s">
        <v>42</v>
      </c>
      <c r="O20" s="23">
        <v>1</v>
      </c>
      <c r="P20" s="23">
        <f>+$O20*P$59</f>
        <v>0.61083333333333334</v>
      </c>
      <c r="Q20" s="23">
        <f>+$O20*Q$59</f>
        <v>0.66499999999999992</v>
      </c>
      <c r="R20" s="23">
        <f>+$O20*R$59</f>
        <v>0.95916666666666661</v>
      </c>
      <c r="S20" s="23">
        <f>+$O20*S$59</f>
        <v>0.38083333333333336</v>
      </c>
      <c r="T20" s="23">
        <f>+$O20*T$59</f>
        <v>0.21</v>
      </c>
      <c r="U20" s="23">
        <f>+$O20*U$59</f>
        <v>0.21</v>
      </c>
      <c r="V20" s="23">
        <f>+$O20*V$59</f>
        <v>0.21</v>
      </c>
      <c r="W20" s="23">
        <f>+$O20*W$59</f>
        <v>0.21</v>
      </c>
      <c r="Y20" s="10">
        <v>10</v>
      </c>
      <c r="Z20" s="19" t="s">
        <v>42</v>
      </c>
      <c r="AA20" s="20">
        <f>+D20*P20/1000</f>
        <v>290.64861024999999</v>
      </c>
      <c r="AB20" s="20">
        <f t="shared" si="10"/>
        <v>322.12965749999995</v>
      </c>
      <c r="AC20" s="20">
        <f t="shared" si="11"/>
        <v>483.80366666666663</v>
      </c>
      <c r="AD20" s="20">
        <f t="shared" si="12"/>
        <v>199.9873891666667</v>
      </c>
      <c r="AE20" s="20">
        <f t="shared" si="13"/>
        <v>114.7902</v>
      </c>
      <c r="AF20" s="20">
        <f t="shared" si="14"/>
        <v>119.46584999999999</v>
      </c>
      <c r="AG20" s="20">
        <f t="shared" si="15"/>
        <v>119.46584999999999</v>
      </c>
      <c r="AH20" s="20">
        <f t="shared" si="16"/>
        <v>119.46584999999999</v>
      </c>
      <c r="AJ20" s="10">
        <v>10</v>
      </c>
      <c r="AK20" s="19" t="s">
        <v>42</v>
      </c>
      <c r="AL20" s="20">
        <f>+AC20*AL$53+AB20*AL$54+AA20*AL$55</f>
        <v>448.6401035964339</v>
      </c>
      <c r="AM20" s="20">
        <f>+AD20*AM$53+AC20*AM$54+AB20*AM$55</f>
        <v>225.65894241195167</v>
      </c>
      <c r="AN20" s="20">
        <f>+AE20*AN$53+AD20*AN$54+AC20*AN$55</f>
        <v>127.61951789097535</v>
      </c>
      <c r="AO20" s="20">
        <f>+AF20*AO$53+AE20*AO$54+AD20*AO$55</f>
        <v>117.02398580976985</v>
      </c>
      <c r="AP20" s="20">
        <f>+AG20*AP$53+AF20*AP$54+AE20*AP$55</f>
        <v>115.76870802667598</v>
      </c>
      <c r="AQ20" s="20">
        <f>+AH20*AQ$53+AG20*AQ$54+AF20*AQ$55</f>
        <v>115.86400854406295</v>
      </c>
    </row>
    <row r="21" spans="2:43" ht="15.6">
      <c r="B21" s="10">
        <v>11</v>
      </c>
      <c r="C21" s="19" t="s">
        <v>43</v>
      </c>
      <c r="D21" s="20">
        <v>38</v>
      </c>
      <c r="E21" s="20">
        <v>31.8</v>
      </c>
      <c r="F21" s="20">
        <v>46</v>
      </c>
      <c r="G21" s="20">
        <v>62</v>
      </c>
      <c r="H21" s="20">
        <v>88</v>
      </c>
      <c r="I21" s="20">
        <v>117</v>
      </c>
      <c r="J21" s="20">
        <v>117</v>
      </c>
      <c r="K21" s="20">
        <v>117</v>
      </c>
      <c r="M21" s="10">
        <v>11</v>
      </c>
      <c r="N21" s="19" t="s">
        <v>43</v>
      </c>
      <c r="O21" s="23">
        <v>1</v>
      </c>
      <c r="P21" s="23">
        <f>+$O21*P$59</f>
        <v>0.61083333333333334</v>
      </c>
      <c r="Q21" s="23">
        <f>+$O21*Q$59</f>
        <v>0.66499999999999992</v>
      </c>
      <c r="R21" s="23">
        <f>+$O21*R$59</f>
        <v>0.95916666666666661</v>
      </c>
      <c r="S21" s="23">
        <f>+$O21*S$59</f>
        <v>0.38083333333333336</v>
      </c>
      <c r="T21" s="23">
        <f>+$O21*T$59</f>
        <v>0.21</v>
      </c>
      <c r="U21" s="23">
        <f>+$O21*U$59</f>
        <v>0.21</v>
      </c>
      <c r="V21" s="23">
        <f>+$O21*V$59</f>
        <v>0.21</v>
      </c>
      <c r="W21" s="23">
        <f>+$O21*W$59</f>
        <v>0.21</v>
      </c>
      <c r="Y21" s="10">
        <v>11</v>
      </c>
      <c r="Z21" s="19" t="s">
        <v>43</v>
      </c>
      <c r="AA21" s="20">
        <f>+D21*P21/1000</f>
        <v>2.3211666666666665E-2</v>
      </c>
      <c r="AB21" s="20">
        <f t="shared" si="10"/>
        <v>2.1146999999999999E-2</v>
      </c>
      <c r="AC21" s="20">
        <f t="shared" si="11"/>
        <v>4.4121666666666663E-2</v>
      </c>
      <c r="AD21" s="20">
        <f t="shared" si="12"/>
        <v>2.361166666666667E-2</v>
      </c>
      <c r="AE21" s="20">
        <f t="shared" si="13"/>
        <v>1.848E-2</v>
      </c>
      <c r="AF21" s="20">
        <f t="shared" si="14"/>
        <v>2.4570000000000002E-2</v>
      </c>
      <c r="AG21" s="20">
        <f t="shared" si="15"/>
        <v>2.4570000000000002E-2</v>
      </c>
      <c r="AH21" s="20">
        <f t="shared" si="16"/>
        <v>2.4570000000000002E-2</v>
      </c>
      <c r="AJ21" s="10">
        <v>11</v>
      </c>
      <c r="AK21" s="19" t="s">
        <v>43</v>
      </c>
      <c r="AL21" s="20">
        <f>+AC21*AL$53+AB21*AL$54+AA21*AL$55</f>
        <v>4.0000576904582003E-2</v>
      </c>
      <c r="AM21" s="20">
        <f>+AD21*AM$53+AC21*AM$54+AB21*AM$55</f>
        <v>2.4960523790505576E-2</v>
      </c>
      <c r="AN21" s="20">
        <f>+AE21*AN$53+AD21*AN$54+AC21*AN$55</f>
        <v>1.8973644874120312E-2</v>
      </c>
      <c r="AO21" s="20">
        <f>+AF21*AO$53+AE21*AO$54+AD21*AO$55</f>
        <v>2.3182884628621652E-2</v>
      </c>
      <c r="AP21" s="20">
        <f>+AG21*AP$53+AF21*AP$54+AE21*AP$55</f>
        <v>2.3705097361453067E-2</v>
      </c>
      <c r="AQ21" s="20">
        <f>+AH21*AQ$53+AG21*AQ$54+AF21*AQ$55</f>
        <v>2.3829225589803511E-2</v>
      </c>
    </row>
    <row r="22" spans="2:43" ht="15.6">
      <c r="B22" s="10">
        <v>12</v>
      </c>
      <c r="C22" s="19" t="s">
        <v>44</v>
      </c>
      <c r="D22" s="20">
        <v>10022.299999999999</v>
      </c>
      <c r="E22" s="20">
        <v>197.3</v>
      </c>
      <c r="F22" s="20">
        <v>73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M22" s="10">
        <v>12</v>
      </c>
      <c r="N22" s="19" t="s">
        <v>44</v>
      </c>
      <c r="O22" s="23">
        <v>1</v>
      </c>
      <c r="P22" s="23">
        <f>+$O22*P$59</f>
        <v>0.61083333333333334</v>
      </c>
      <c r="Q22" s="23">
        <f>+$O22*Q$59</f>
        <v>0.66499999999999992</v>
      </c>
      <c r="R22" s="23">
        <f>+$O22*R$59</f>
        <v>0.95916666666666661</v>
      </c>
      <c r="S22" s="23">
        <f>+$O22*S$59</f>
        <v>0.38083333333333336</v>
      </c>
      <c r="T22" s="23">
        <f>+$O22*T$59</f>
        <v>0.21</v>
      </c>
      <c r="U22" s="23">
        <f>+$O22*U$59</f>
        <v>0.21</v>
      </c>
      <c r="V22" s="23">
        <f>+$O22*V$59</f>
        <v>0.21</v>
      </c>
      <c r="W22" s="23">
        <f>+$O22*W$59</f>
        <v>0.21</v>
      </c>
      <c r="Y22" s="10">
        <v>12</v>
      </c>
      <c r="Z22" s="19" t="s">
        <v>44</v>
      </c>
      <c r="AA22" s="20">
        <f>+D22*P22/1000</f>
        <v>6.1219549166666667</v>
      </c>
      <c r="AB22" s="20">
        <f t="shared" si="10"/>
        <v>0.1312045</v>
      </c>
      <c r="AC22" s="20">
        <f t="shared" si="11"/>
        <v>7.001916666666666E-2</v>
      </c>
      <c r="AD22" s="20">
        <f t="shared" si="12"/>
        <v>0</v>
      </c>
      <c r="AE22" s="20">
        <f t="shared" si="13"/>
        <v>0</v>
      </c>
      <c r="AF22" s="20">
        <f t="shared" si="14"/>
        <v>0</v>
      </c>
      <c r="AG22" s="20">
        <f t="shared" si="15"/>
        <v>0</v>
      </c>
      <c r="AH22" s="20">
        <f t="shared" si="16"/>
        <v>0</v>
      </c>
      <c r="AJ22" s="10">
        <v>12</v>
      </c>
      <c r="AK22" s="19" t="s">
        <v>44</v>
      </c>
      <c r="AL22" s="20">
        <f>+AC22*AL$53+AB22*AL$54+AA22*AL$55</f>
        <v>0.19755795853626396</v>
      </c>
      <c r="AM22" s="20">
        <f>+AD22*AM$53+AC22*AM$54+AB22*AM$55</f>
        <v>9.8809113920568827E-3</v>
      </c>
      <c r="AN22" s="20">
        <f>+AE22*AN$53+AD22*AN$54+AC22*AN$55</f>
        <v>1.4271519062245693E-3</v>
      </c>
      <c r="AO22" s="20">
        <f>+AF22*AO$53+AE22*AO$54+AD22*AO$55</f>
        <v>0</v>
      </c>
      <c r="AP22" s="20">
        <f>+AG22*AP$53+AF22*AP$54+AE22*AP$55</f>
        <v>0</v>
      </c>
      <c r="AQ22" s="20">
        <f>+AH22*AQ$53+AG22*AQ$54+AF22*AQ$55</f>
        <v>0</v>
      </c>
    </row>
    <row r="23" spans="2:43" ht="15.6">
      <c r="B23" s="5"/>
      <c r="C23" s="5"/>
      <c r="D23" s="5"/>
      <c r="E23" s="5"/>
      <c r="F23" s="5"/>
      <c r="G23" s="5"/>
      <c r="H23" s="5"/>
      <c r="I23" s="5"/>
      <c r="J23" s="5"/>
      <c r="K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J23" s="5"/>
      <c r="AK23" s="5"/>
      <c r="AL23" s="5"/>
      <c r="AM23" s="5"/>
      <c r="AN23" s="5"/>
      <c r="AO23" s="5"/>
      <c r="AP23" s="5"/>
      <c r="AQ23" s="5"/>
    </row>
    <row r="24" spans="2:43" ht="15.6">
      <c r="B24" s="10">
        <v>13</v>
      </c>
      <c r="C24" s="21" t="s">
        <v>45</v>
      </c>
      <c r="D24" s="13">
        <f>SUM(D16:D23)</f>
        <v>5681906.7999999998</v>
      </c>
      <c r="E24" s="13">
        <f>SUM(E16:E23)</f>
        <v>5820174.6999999993</v>
      </c>
      <c r="F24" s="13">
        <v>5839382</v>
      </c>
      <c r="G24" s="13">
        <v>5740348</v>
      </c>
      <c r="H24" s="13">
        <v>5781085</v>
      </c>
      <c r="I24" s="13">
        <v>5829713</v>
      </c>
      <c r="J24" s="13">
        <v>5812307</v>
      </c>
      <c r="K24" s="13">
        <v>5794901</v>
      </c>
      <c r="M24" s="10">
        <v>13</v>
      </c>
      <c r="N24" s="21" t="s">
        <v>45</v>
      </c>
      <c r="O24" s="13"/>
      <c r="P24" s="13"/>
      <c r="Q24" s="13"/>
      <c r="R24" s="13"/>
      <c r="S24" s="13"/>
      <c r="T24" s="13"/>
      <c r="U24" s="13"/>
      <c r="V24" s="13"/>
      <c r="W24" s="13"/>
      <c r="Y24" s="10">
        <v>13</v>
      </c>
      <c r="Z24" s="21" t="s">
        <v>45</v>
      </c>
      <c r="AA24" s="13">
        <f>SUM(AA16:AA23)</f>
        <v>3415.2353107541667</v>
      </c>
      <c r="AB24" s="13">
        <f>SUM(AB16:AB23)</f>
        <v>3804.4707921499989</v>
      </c>
      <c r="AC24" s="13">
        <f>SUM(AC16:AC23)</f>
        <v>5514.9672947499994</v>
      </c>
      <c r="AD24" s="13">
        <f>SUM(AD16:AD23)</f>
        <v>2154.7508679583334</v>
      </c>
      <c r="AE24" s="13">
        <f>SUM(AE16:AE23)</f>
        <v>1197.9167339999997</v>
      </c>
      <c r="AF24" s="13">
        <f>SUM(AF16:AF23)</f>
        <v>1209.0738345000002</v>
      </c>
      <c r="AG24" s="13">
        <f>SUM(AG16:AG23)</f>
        <v>1205.4185745000002</v>
      </c>
      <c r="AH24" s="13">
        <f>SUM(AH16:AH23)</f>
        <v>1201.7633145000002</v>
      </c>
      <c r="AJ24" s="10">
        <v>13</v>
      </c>
      <c r="AK24" s="21" t="s">
        <v>45</v>
      </c>
      <c r="AL24" s="13">
        <f>SUM(AL16:AL23)</f>
        <v>5129.8447898601235</v>
      </c>
      <c r="AM24" s="13">
        <f>SUM(AM16:AM23)</f>
        <v>2469.2585290686079</v>
      </c>
      <c r="AN24" s="13">
        <f>SUM(AN16:AN23)</f>
        <v>1348.272835797336</v>
      </c>
      <c r="AO24" s="13">
        <f>SUM(AO16:AO23)</f>
        <v>1190.7475456215259</v>
      </c>
      <c r="AP24" s="13">
        <f>SUM(AP16:AP23)</f>
        <v>1169.2990581977406</v>
      </c>
      <c r="AQ24" s="13">
        <f>SUM(AQ16:AQ23)</f>
        <v>1166.0559126642675</v>
      </c>
    </row>
    <row r="25" spans="2:43" ht="15.6">
      <c r="AA25" s="13"/>
      <c r="AB25" s="13"/>
      <c r="AC25" s="13"/>
      <c r="AD25" s="13"/>
      <c r="AE25" s="13"/>
      <c r="AF25" s="13"/>
      <c r="AG25" s="13"/>
      <c r="AH25" s="13"/>
      <c r="AL25" s="13"/>
      <c r="AM25" s="13"/>
      <c r="AN25" s="13"/>
      <c r="AO25" s="13"/>
      <c r="AP25" s="13"/>
      <c r="AQ25" s="13"/>
    </row>
    <row r="27" spans="2:43" ht="18.600000000000001">
      <c r="B27" s="1" t="s">
        <v>19</v>
      </c>
      <c r="C27" s="2"/>
      <c r="D27" s="3"/>
      <c r="E27" s="3"/>
      <c r="F27" s="3"/>
      <c r="G27" s="3"/>
      <c r="H27" s="3"/>
      <c r="I27" s="3"/>
      <c r="J27" s="3"/>
      <c r="K27" s="3"/>
      <c r="M27" s="1" t="s">
        <v>19</v>
      </c>
      <c r="N27" s="2"/>
      <c r="O27" s="2" t="s">
        <v>20</v>
      </c>
      <c r="P27" s="3"/>
      <c r="Q27" s="3"/>
      <c r="R27" s="3"/>
      <c r="S27" s="3"/>
      <c r="T27" s="3"/>
      <c r="U27" s="3"/>
      <c r="V27" s="3"/>
      <c r="W27" s="3"/>
      <c r="Y27" s="1" t="s">
        <v>19</v>
      </c>
      <c r="Z27" s="2"/>
      <c r="AA27" s="3"/>
      <c r="AB27" s="3"/>
      <c r="AC27" s="3"/>
      <c r="AD27" s="3"/>
      <c r="AE27" s="3"/>
      <c r="AF27" s="3"/>
      <c r="AG27" s="3"/>
      <c r="AH27" s="3"/>
      <c r="AJ27" s="1" t="s">
        <v>19</v>
      </c>
      <c r="AK27" s="2"/>
      <c r="AL27" s="3"/>
      <c r="AM27" s="3"/>
      <c r="AN27" s="3"/>
      <c r="AO27" s="3"/>
      <c r="AP27" s="3"/>
      <c r="AQ27" s="3"/>
    </row>
    <row r="28" spans="2:43" ht="15.6">
      <c r="B28" s="1" t="s">
        <v>21</v>
      </c>
      <c r="C28" s="1" t="s">
        <v>22</v>
      </c>
      <c r="D28" s="1" t="s">
        <v>25</v>
      </c>
      <c r="E28" s="1" t="s">
        <v>25</v>
      </c>
      <c r="F28" s="1" t="s">
        <v>25</v>
      </c>
      <c r="G28" s="1" t="s">
        <v>26</v>
      </c>
      <c r="H28" s="1" t="s">
        <v>27</v>
      </c>
      <c r="I28" s="1" t="s">
        <v>28</v>
      </c>
      <c r="J28" s="1" t="s">
        <v>29</v>
      </c>
      <c r="K28" s="1" t="s">
        <v>30</v>
      </c>
      <c r="M28" s="1" t="s">
        <v>21</v>
      </c>
      <c r="N28" s="1" t="s">
        <v>22</v>
      </c>
      <c r="O28" s="1" t="s">
        <v>31</v>
      </c>
      <c r="P28" s="1" t="s">
        <v>23</v>
      </c>
      <c r="Q28" s="1" t="s">
        <v>24</v>
      </c>
      <c r="R28" s="1" t="s">
        <v>25</v>
      </c>
      <c r="S28" s="1" t="s">
        <v>26</v>
      </c>
      <c r="T28" s="1" t="s">
        <v>27</v>
      </c>
      <c r="U28" s="1" t="s">
        <v>28</v>
      </c>
      <c r="V28" s="1" t="s">
        <v>29</v>
      </c>
      <c r="W28" s="1" t="s">
        <v>30</v>
      </c>
      <c r="Y28" s="1" t="s">
        <v>21</v>
      </c>
      <c r="Z28" s="1" t="s">
        <v>22</v>
      </c>
      <c r="AA28" s="1" t="s">
        <v>23</v>
      </c>
      <c r="AB28" s="1" t="s">
        <v>24</v>
      </c>
      <c r="AC28" s="1" t="s">
        <v>25</v>
      </c>
      <c r="AD28" s="1" t="s">
        <v>26</v>
      </c>
      <c r="AE28" s="1" t="s">
        <v>27</v>
      </c>
      <c r="AF28" s="1" t="s">
        <v>28</v>
      </c>
      <c r="AG28" s="1" t="s">
        <v>29</v>
      </c>
      <c r="AH28" s="1" t="s">
        <v>30</v>
      </c>
      <c r="AJ28" s="1" t="s">
        <v>21</v>
      </c>
      <c r="AK28" s="1" t="s">
        <v>22</v>
      </c>
      <c r="AL28" s="1" t="s">
        <v>25</v>
      </c>
      <c r="AM28" s="1" t="s">
        <v>26</v>
      </c>
      <c r="AN28" s="1" t="s">
        <v>27</v>
      </c>
      <c r="AO28" s="1" t="s">
        <v>28</v>
      </c>
      <c r="AP28" s="1" t="s">
        <v>29</v>
      </c>
      <c r="AQ28" s="1" t="s">
        <v>30</v>
      </c>
    </row>
    <row r="29" spans="2:43" ht="15.6">
      <c r="B29" s="6" t="s">
        <v>47</v>
      </c>
      <c r="C29" s="7"/>
      <c r="D29" s="7"/>
      <c r="E29" s="7"/>
      <c r="F29" s="7"/>
      <c r="G29" s="7"/>
      <c r="H29" s="7"/>
      <c r="I29" s="7"/>
      <c r="J29" s="7"/>
      <c r="K29" s="7"/>
      <c r="M29" s="6" t="s">
        <v>47</v>
      </c>
      <c r="N29" s="7"/>
      <c r="O29" s="7"/>
      <c r="P29" s="7"/>
      <c r="Q29" s="7"/>
      <c r="R29" s="7"/>
      <c r="S29" s="7"/>
      <c r="T29" s="7"/>
      <c r="U29" s="7"/>
      <c r="V29" s="7"/>
      <c r="W29" s="7"/>
      <c r="Y29" s="6" t="s">
        <v>47</v>
      </c>
      <c r="Z29" s="7"/>
      <c r="AA29" s="7"/>
      <c r="AB29" s="7"/>
      <c r="AC29" s="7"/>
      <c r="AD29" s="7"/>
      <c r="AE29" s="7"/>
      <c r="AF29" s="7"/>
      <c r="AG29" s="7"/>
      <c r="AH29" s="7"/>
      <c r="AJ29" s="6" t="s">
        <v>47</v>
      </c>
      <c r="AK29" s="7"/>
      <c r="AL29" s="7"/>
      <c r="AM29" s="7"/>
      <c r="AN29" s="7"/>
      <c r="AO29" s="7"/>
      <c r="AP29" s="7"/>
      <c r="AQ29" s="7"/>
    </row>
    <row r="30" spans="2:43" ht="15.6">
      <c r="B30" s="10">
        <v>1</v>
      </c>
      <c r="C30" s="11" t="s">
        <v>33</v>
      </c>
      <c r="D30" s="20">
        <v>3068002.3</v>
      </c>
      <c r="E30" s="20">
        <v>3041815.2</v>
      </c>
      <c r="F30" s="20">
        <v>3057101</v>
      </c>
      <c r="G30" s="20">
        <v>3072948</v>
      </c>
      <c r="H30" s="20">
        <v>3089130</v>
      </c>
      <c r="I30" s="20">
        <v>3105728</v>
      </c>
      <c r="J30" s="20">
        <v>3088322</v>
      </c>
      <c r="K30" s="20">
        <v>3070916</v>
      </c>
      <c r="M30" s="10">
        <v>1</v>
      </c>
      <c r="N30" s="11" t="s">
        <v>33</v>
      </c>
      <c r="O30" s="23">
        <v>1</v>
      </c>
      <c r="P30" s="23">
        <f>+$O30*P$60</f>
        <v>0.89083333333333325</v>
      </c>
      <c r="Q30" s="23">
        <f>+$O30*Q$60</f>
        <v>1.0254166666666666</v>
      </c>
      <c r="R30" s="23">
        <f>+$O30*R$60</f>
        <v>1.5175000000000001</v>
      </c>
      <c r="S30" s="23">
        <f>+$O30*S$60</f>
        <v>0.60875000000000001</v>
      </c>
      <c r="T30" s="23">
        <f>+$O30*T$60</f>
        <v>0.34</v>
      </c>
      <c r="U30" s="23">
        <f>+$O30*U$60</f>
        <v>0.34</v>
      </c>
      <c r="V30" s="23">
        <f>+$O30*V$60</f>
        <v>0.34</v>
      </c>
      <c r="W30" s="23">
        <f>+$O30*W$60</f>
        <v>0.34</v>
      </c>
      <c r="Y30" s="10">
        <v>1</v>
      </c>
      <c r="Z30" s="11" t="s">
        <v>33</v>
      </c>
      <c r="AA30" s="20">
        <f>+D30*P30/1000</f>
        <v>2733.0787155833327</v>
      </c>
      <c r="AB30" s="20">
        <f t="shared" ref="AB30:AB34" si="17">+E30*Q30/1000</f>
        <v>3119.1280029999998</v>
      </c>
      <c r="AC30" s="20">
        <f t="shared" ref="AC30:AC34" si="18">+F30*R30/1000</f>
        <v>4639.1507675000003</v>
      </c>
      <c r="AD30" s="20">
        <f t="shared" ref="AD30:AD34" si="19">+G30*S30/1000</f>
        <v>1870.657095</v>
      </c>
      <c r="AE30" s="20">
        <f t="shared" ref="AE30:AE34" si="20">+H30*T30/1000</f>
        <v>1050.3042000000003</v>
      </c>
      <c r="AF30" s="20">
        <f t="shared" ref="AF30:AF34" si="21">+I30*U30/1000</f>
        <v>1055.9475199999999</v>
      </c>
      <c r="AG30" s="20">
        <f t="shared" ref="AG30:AG34" si="22">+J30*V30/1000</f>
        <v>1050.0294799999999</v>
      </c>
      <c r="AH30" s="20">
        <f t="shared" ref="AH30:AH34" si="23">+K30*W30/1000</f>
        <v>1044.1114400000001</v>
      </c>
      <c r="AJ30" s="10">
        <v>1</v>
      </c>
      <c r="AK30" s="11" t="s">
        <v>33</v>
      </c>
      <c r="AL30" s="20">
        <f>+AC30*AL$53+AB30*AL$54+AA30*AL$55</f>
        <v>4303.9853139151001</v>
      </c>
      <c r="AM30" s="20">
        <f>+AD30*AM$53+AC30*AM$54+AB30*AM$55</f>
        <v>2124.6491292703604</v>
      </c>
      <c r="AN30" s="20">
        <f>+AE30*AN$53+AD30*AN$54+AC30*AN$55</f>
        <v>1176.2210661892348</v>
      </c>
      <c r="AO30" s="20">
        <f>+AF30*AO$53+AE30*AO$54+AD30*AO$55</f>
        <v>1040.1360029341845</v>
      </c>
      <c r="AP30" s="20">
        <f>+AG30*AP$53+AF30*AP$54+AE30*AP$55</f>
        <v>1018.986273628765</v>
      </c>
      <c r="AQ30" s="20">
        <f>+AH30*AQ$53+AG30*AQ$54+AF30*AQ$55</f>
        <v>1013.4823070120857</v>
      </c>
    </row>
    <row r="31" spans="2:43" ht="15.6">
      <c r="B31" s="10">
        <v>2</v>
      </c>
      <c r="C31" s="11" t="s">
        <v>34</v>
      </c>
      <c r="D31" s="20">
        <v>127110.2</v>
      </c>
      <c r="E31" s="20">
        <v>123777.1</v>
      </c>
      <c r="F31" s="20">
        <v>122006</v>
      </c>
      <c r="G31" s="20">
        <v>120163</v>
      </c>
      <c r="H31" s="20">
        <v>118347</v>
      </c>
      <c r="I31" s="20">
        <v>116557</v>
      </c>
      <c r="J31" s="20">
        <v>116557</v>
      </c>
      <c r="K31" s="20">
        <v>116557</v>
      </c>
      <c r="M31" s="10">
        <v>2</v>
      </c>
      <c r="N31" s="11" t="s">
        <v>34</v>
      </c>
      <c r="O31" s="23">
        <v>0.75</v>
      </c>
      <c r="P31" s="23">
        <f>+$O31*P$60</f>
        <v>0.66812499999999997</v>
      </c>
      <c r="Q31" s="23">
        <f>+$O31*Q$60</f>
        <v>0.76906249999999998</v>
      </c>
      <c r="R31" s="23">
        <f>+$O31*R$60</f>
        <v>1.1381250000000001</v>
      </c>
      <c r="S31" s="23">
        <f>+$O31*S$60</f>
        <v>0.45656249999999998</v>
      </c>
      <c r="T31" s="23">
        <f>+$O31*T$60</f>
        <v>0.255</v>
      </c>
      <c r="U31" s="23">
        <f>+$O31*U$60</f>
        <v>0.255</v>
      </c>
      <c r="V31" s="23">
        <f>+$O31*V$60</f>
        <v>0.255</v>
      </c>
      <c r="W31" s="23">
        <f>+$O31*W$60</f>
        <v>0.255</v>
      </c>
      <c r="Y31" s="10">
        <v>2</v>
      </c>
      <c r="Z31" s="11" t="s">
        <v>34</v>
      </c>
      <c r="AA31" s="20">
        <f>+D31*P31/1000</f>
        <v>84.925502374999994</v>
      </c>
      <c r="AB31" s="20">
        <f t="shared" si="17"/>
        <v>95.192325968749998</v>
      </c>
      <c r="AC31" s="20">
        <f t="shared" si="18"/>
        <v>138.85807875</v>
      </c>
      <c r="AD31" s="20">
        <f t="shared" si="19"/>
        <v>54.861919687499999</v>
      </c>
      <c r="AE31" s="20">
        <f t="shared" si="20"/>
        <v>30.178485000000002</v>
      </c>
      <c r="AF31" s="20">
        <f t="shared" si="21"/>
        <v>29.722034999999998</v>
      </c>
      <c r="AG31" s="20">
        <f t="shared" si="22"/>
        <v>29.722034999999998</v>
      </c>
      <c r="AH31" s="20">
        <f t="shared" si="23"/>
        <v>29.722034999999998</v>
      </c>
      <c r="AJ31" s="10">
        <v>2</v>
      </c>
      <c r="AK31" s="11" t="s">
        <v>34</v>
      </c>
      <c r="AL31" s="20">
        <f>+AC31*AL$53+AB31*AL$54+AA31*AL$55</f>
        <v>129.07804081868917</v>
      </c>
      <c r="AM31" s="20">
        <f>+AD31*AM$53+AC31*AM$54+AB31*AM$55</f>
        <v>62.675115314556805</v>
      </c>
      <c r="AN31" s="20">
        <f>+AE31*AN$53+AD31*AN$54+AC31*AN$55</f>
        <v>34.024278676620249</v>
      </c>
      <c r="AO31" s="20">
        <f>+AF31*AO$53+AE31*AO$54+AD31*AO$55</f>
        <v>29.38531753654124</v>
      </c>
      <c r="AP31" s="20">
        <f>+AG31*AP$53+AF31*AP$54+AE31*AP$55</f>
        <v>28.835232562387834</v>
      </c>
      <c r="AQ31" s="20">
        <f>+AH31*AQ$53+AG31*AQ$54+AF31*AQ$55</f>
        <v>28.825929059952603</v>
      </c>
    </row>
    <row r="32" spans="2:43" ht="15.6">
      <c r="B32" s="10">
        <v>3</v>
      </c>
      <c r="C32" s="11" t="s">
        <v>35</v>
      </c>
      <c r="D32" s="20">
        <v>1521002.5999999999</v>
      </c>
      <c r="E32" s="20">
        <v>1648976.9999999998</v>
      </c>
      <c r="F32" s="20">
        <v>1686269</v>
      </c>
      <c r="G32" s="20">
        <v>1592292</v>
      </c>
      <c r="H32" s="20">
        <v>1628134</v>
      </c>
      <c r="I32" s="20">
        <v>1665019</v>
      </c>
      <c r="J32" s="20">
        <v>1665019</v>
      </c>
      <c r="K32" s="20">
        <v>1665019</v>
      </c>
      <c r="M32" s="10">
        <v>3</v>
      </c>
      <c r="N32" s="11" t="s">
        <v>35</v>
      </c>
      <c r="O32" s="23">
        <v>1</v>
      </c>
      <c r="P32" s="23">
        <f>+$O32*P$60</f>
        <v>0.89083333333333325</v>
      </c>
      <c r="Q32" s="23">
        <f>+$O32*Q$60</f>
        <v>1.0254166666666666</v>
      </c>
      <c r="R32" s="23">
        <f>+$O32*R$60</f>
        <v>1.5175000000000001</v>
      </c>
      <c r="S32" s="23">
        <f>+$O32*S$60</f>
        <v>0.60875000000000001</v>
      </c>
      <c r="T32" s="23">
        <f>+$O32*T$60</f>
        <v>0.34</v>
      </c>
      <c r="U32" s="23">
        <f>+$O32*U$60</f>
        <v>0.34</v>
      </c>
      <c r="V32" s="23">
        <f>+$O32*V$60</f>
        <v>0.34</v>
      </c>
      <c r="W32" s="23">
        <f>+$O32*W$60</f>
        <v>0.34</v>
      </c>
      <c r="Y32" s="10">
        <v>3</v>
      </c>
      <c r="Z32" s="11" t="s">
        <v>35</v>
      </c>
      <c r="AA32" s="20">
        <f>+D32*P32/1000</f>
        <v>1354.9598161666663</v>
      </c>
      <c r="AB32" s="20">
        <f t="shared" si="17"/>
        <v>1690.8884987499998</v>
      </c>
      <c r="AC32" s="20">
        <f t="shared" si="18"/>
        <v>2558.9132075000002</v>
      </c>
      <c r="AD32" s="20">
        <f t="shared" si="19"/>
        <v>969.30775500000004</v>
      </c>
      <c r="AE32" s="20">
        <f t="shared" si="20"/>
        <v>553.56556</v>
      </c>
      <c r="AF32" s="20">
        <f t="shared" si="21"/>
        <v>566.10646000000008</v>
      </c>
      <c r="AG32" s="20">
        <f t="shared" si="22"/>
        <v>566.10646000000008</v>
      </c>
      <c r="AH32" s="20">
        <f t="shared" si="23"/>
        <v>566.10646000000008</v>
      </c>
      <c r="AJ32" s="10">
        <v>3</v>
      </c>
      <c r="AK32" s="11" t="s">
        <v>35</v>
      </c>
      <c r="AL32" s="20">
        <f>+AC32*AL$53+AB32*AL$54+AA32*AL$55</f>
        <v>2367.8831023500716</v>
      </c>
      <c r="AM32" s="20">
        <f>+AD32*AM$53+AC32*AM$54+AB32*AM$55</f>
        <v>1118.3997914637555</v>
      </c>
      <c r="AN32" s="20">
        <f>+AE32*AN$53+AD32*AN$54+AC32*AN$55</f>
        <v>620.53931418947218</v>
      </c>
      <c r="AO32" s="20">
        <f>+AF32*AO$53+AE32*AO$54+AD32*AO$55</f>
        <v>555.9660157575662</v>
      </c>
      <c r="AP32" s="20">
        <f>+AG32*AP$53+AF32*AP$54+AE32*AP$55</f>
        <v>548.78299331620224</v>
      </c>
      <c r="AQ32" s="20">
        <f>+AH32*AQ$53+AG32*AQ$54+AF32*AQ$55</f>
        <v>549.03860574623843</v>
      </c>
    </row>
    <row r="33" spans="2:43" ht="15.6">
      <c r="B33" s="10">
        <v>4</v>
      </c>
      <c r="C33" s="11" t="s">
        <v>36</v>
      </c>
      <c r="D33" s="20">
        <v>79791.600000000006</v>
      </c>
      <c r="E33" s="20">
        <v>83595.899999999994</v>
      </c>
      <c r="F33" s="20">
        <v>68789</v>
      </c>
      <c r="G33" s="20">
        <v>56628</v>
      </c>
      <c r="H33" s="20">
        <v>46638</v>
      </c>
      <c r="I33" s="20">
        <v>38423</v>
      </c>
      <c r="J33" s="20">
        <v>38423</v>
      </c>
      <c r="K33" s="20">
        <v>38423</v>
      </c>
      <c r="M33" s="10">
        <v>4</v>
      </c>
      <c r="N33" s="11" t="s">
        <v>36</v>
      </c>
      <c r="O33" s="23">
        <v>1</v>
      </c>
      <c r="P33" s="23">
        <f>+$O33*P$60</f>
        <v>0.89083333333333325</v>
      </c>
      <c r="Q33" s="23">
        <f>+$O33*Q$60</f>
        <v>1.0254166666666666</v>
      </c>
      <c r="R33" s="23">
        <f>+$O33*R$60</f>
        <v>1.5175000000000001</v>
      </c>
      <c r="S33" s="23">
        <f>+$O33*S$60</f>
        <v>0.60875000000000001</v>
      </c>
      <c r="T33" s="23">
        <f>+$O33*T$60</f>
        <v>0.34</v>
      </c>
      <c r="U33" s="23">
        <f>+$O33*U$60</f>
        <v>0.34</v>
      </c>
      <c r="V33" s="23">
        <f>+$O33*V$60</f>
        <v>0.34</v>
      </c>
      <c r="W33" s="23">
        <f>+$O33*W$60</f>
        <v>0.34</v>
      </c>
      <c r="Y33" s="10">
        <v>4</v>
      </c>
      <c r="Z33" s="11" t="s">
        <v>36</v>
      </c>
      <c r="AA33" s="20">
        <f>+D33*P33/1000</f>
        <v>71.081016999999989</v>
      </c>
      <c r="AB33" s="20">
        <f t="shared" si="17"/>
        <v>85.720629124999988</v>
      </c>
      <c r="AC33" s="20">
        <f t="shared" si="18"/>
        <v>104.38730750000001</v>
      </c>
      <c r="AD33" s="20">
        <f t="shared" si="19"/>
        <v>34.472294999999995</v>
      </c>
      <c r="AE33" s="20">
        <f t="shared" si="20"/>
        <v>15.856920000000002</v>
      </c>
      <c r="AF33" s="20">
        <f t="shared" si="21"/>
        <v>13.063820000000002</v>
      </c>
      <c r="AG33" s="20">
        <f t="shared" si="22"/>
        <v>13.063820000000002</v>
      </c>
      <c r="AH33" s="20">
        <f t="shared" si="23"/>
        <v>13.063820000000002</v>
      </c>
      <c r="AJ33" s="10">
        <v>4</v>
      </c>
      <c r="AK33" s="11" t="s">
        <v>36</v>
      </c>
      <c r="AL33" s="20">
        <f>+AC33*AL$53+AB33*AL$54+AA33*AL$55</f>
        <v>98.639966837472372</v>
      </c>
      <c r="AM33" s="20">
        <f>+AD33*AM$53+AC33*AM$54+AB33*AM$55</f>
        <v>41.673471440585935</v>
      </c>
      <c r="AN33" s="20">
        <f>+AE33*AN$53+AD33*AN$54+AC33*AN$55</f>
        <v>19.099265427205747</v>
      </c>
      <c r="AO33" s="20">
        <f>+AF33*AO$53+AE33*AO$54+AD33*AO$55</f>
        <v>13.393783131585101</v>
      </c>
      <c r="AP33" s="20">
        <f>+AG33*AP$53+AF33*AP$54+AE33*AP$55</f>
        <v>12.726881535348515</v>
      </c>
      <c r="AQ33" s="20">
        <f>+AH33*AQ$53+AG33*AQ$54+AF33*AQ$55</f>
        <v>12.66995172342641</v>
      </c>
    </row>
    <row r="34" spans="2:43" ht="15.6">
      <c r="B34" s="10">
        <v>5</v>
      </c>
      <c r="C34" s="11" t="s">
        <v>37</v>
      </c>
      <c r="D34" s="20">
        <v>9267.5</v>
      </c>
      <c r="E34" s="20">
        <v>9834.1</v>
      </c>
      <c r="F34" s="20">
        <v>10228</v>
      </c>
      <c r="G34" s="20">
        <v>10608</v>
      </c>
      <c r="H34" s="20">
        <v>11049</v>
      </c>
      <c r="I34" s="20">
        <v>10812</v>
      </c>
      <c r="J34" s="20">
        <v>10812</v>
      </c>
      <c r="K34" s="20">
        <v>10812</v>
      </c>
      <c r="M34" s="10">
        <v>5</v>
      </c>
      <c r="N34" s="11" t="s">
        <v>37</v>
      </c>
      <c r="O34" s="23">
        <v>1</v>
      </c>
      <c r="P34" s="23">
        <f>+$O34*P$60</f>
        <v>0.89083333333333325</v>
      </c>
      <c r="Q34" s="23">
        <f>+$O34*Q$60</f>
        <v>1.0254166666666666</v>
      </c>
      <c r="R34" s="23">
        <f>+$O34*R$60</f>
        <v>1.5175000000000001</v>
      </c>
      <c r="S34" s="23">
        <f>+$O34*S$60</f>
        <v>0.60875000000000001</v>
      </c>
      <c r="T34" s="23">
        <f>+$O34*T$60</f>
        <v>0.34</v>
      </c>
      <c r="U34" s="23">
        <f>+$O34*U$60</f>
        <v>0.34</v>
      </c>
      <c r="V34" s="23">
        <f>+$O34*V$60</f>
        <v>0.34</v>
      </c>
      <c r="W34" s="23">
        <f>+$O34*W$60</f>
        <v>0.34</v>
      </c>
      <c r="Y34" s="10">
        <v>5</v>
      </c>
      <c r="Z34" s="11" t="s">
        <v>37</v>
      </c>
      <c r="AA34" s="20">
        <f>+D34*P34/1000</f>
        <v>8.2557979166666673</v>
      </c>
      <c r="AB34" s="20">
        <f t="shared" si="17"/>
        <v>10.084050041666668</v>
      </c>
      <c r="AC34" s="20">
        <f t="shared" si="18"/>
        <v>15.520990000000001</v>
      </c>
      <c r="AD34" s="20">
        <f t="shared" si="19"/>
        <v>6.4576199999999995</v>
      </c>
      <c r="AE34" s="20">
        <f t="shared" si="20"/>
        <v>3.7566600000000001</v>
      </c>
      <c r="AF34" s="20">
        <f t="shared" si="21"/>
        <v>3.6760800000000002</v>
      </c>
      <c r="AG34" s="20">
        <f t="shared" si="22"/>
        <v>3.6760800000000002</v>
      </c>
      <c r="AH34" s="20">
        <f t="shared" si="23"/>
        <v>3.6760800000000002</v>
      </c>
      <c r="AJ34" s="10">
        <v>5</v>
      </c>
      <c r="AK34" s="11" t="s">
        <v>37</v>
      </c>
      <c r="AL34" s="20">
        <f>+AC34*AL$53+AB34*AL$54+AA34*AL$55</f>
        <v>14.345365519852301</v>
      </c>
      <c r="AM34" s="20">
        <f>+AD34*AM$53+AC34*AM$54+AB34*AM$55</f>
        <v>7.2696800948542153</v>
      </c>
      <c r="AN34" s="20">
        <f>+AE34*AN$53+AD34*AN$54+AC34*AN$55</f>
        <v>4.1611764854400759</v>
      </c>
      <c r="AO34" s="20">
        <f>+AF34*AO$53+AE34*AO$54+AD34*AO$55</f>
        <v>3.6302356656925578</v>
      </c>
      <c r="AP34" s="20">
        <f>+AG34*AP$53+AF34*AP$54+AE34*AP$55</f>
        <v>3.5668902532352567</v>
      </c>
      <c r="AQ34" s="20">
        <f>+AH34*AQ$53+AG34*AQ$54+AF34*AQ$55</f>
        <v>3.5652478472187576</v>
      </c>
    </row>
    <row r="35" spans="2:43" ht="15.6">
      <c r="B35" s="7"/>
      <c r="C35" s="7"/>
      <c r="D35" s="7"/>
      <c r="E35" s="7"/>
      <c r="F35" s="7"/>
      <c r="G35" s="7"/>
      <c r="H35" s="7"/>
      <c r="I35" s="7"/>
      <c r="J35" s="7"/>
      <c r="K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J35" s="7"/>
      <c r="AK35" s="7"/>
      <c r="AL35" s="7"/>
      <c r="AM35" s="7"/>
      <c r="AN35" s="7"/>
      <c r="AO35" s="7"/>
      <c r="AP35" s="7"/>
      <c r="AQ35" s="7"/>
    </row>
    <row r="36" spans="2:43" ht="15.6">
      <c r="B36" s="12">
        <v>6</v>
      </c>
      <c r="C36" s="21" t="s">
        <v>38</v>
      </c>
      <c r="D36" s="13">
        <f>SUM(D30:D35)</f>
        <v>4805174.1999999993</v>
      </c>
      <c r="E36" s="13">
        <f>SUM(E30:E35)</f>
        <v>4907999.3</v>
      </c>
      <c r="F36" s="13">
        <v>4944393</v>
      </c>
      <c r="G36" s="13">
        <v>4852639</v>
      </c>
      <c r="H36" s="13">
        <v>4893298</v>
      </c>
      <c r="I36" s="13">
        <v>4936539</v>
      </c>
      <c r="J36" s="13">
        <v>4919133</v>
      </c>
      <c r="K36" s="13">
        <v>4901727</v>
      </c>
      <c r="M36" s="12">
        <v>6</v>
      </c>
      <c r="N36" s="21" t="s">
        <v>38</v>
      </c>
      <c r="O36" s="13"/>
      <c r="P36" s="13"/>
      <c r="Q36" s="13"/>
      <c r="R36" s="13"/>
      <c r="S36" s="13"/>
      <c r="T36" s="13"/>
      <c r="U36" s="13"/>
      <c r="V36" s="13"/>
      <c r="W36" s="13"/>
      <c r="Y36" s="12">
        <v>6</v>
      </c>
      <c r="Z36" s="21" t="s">
        <v>38</v>
      </c>
      <c r="AA36" s="13">
        <f t="shared" ref="AA36:AH36" si="24">SUM(AA30:AA35)</f>
        <v>4252.3008490416669</v>
      </c>
      <c r="AB36" s="13">
        <f t="shared" si="24"/>
        <v>5001.013506885417</v>
      </c>
      <c r="AC36" s="13">
        <f t="shared" si="24"/>
        <v>7456.8303512500006</v>
      </c>
      <c r="AD36" s="13">
        <f t="shared" si="24"/>
        <v>2935.7566846875002</v>
      </c>
      <c r="AE36" s="13">
        <f t="shared" si="24"/>
        <v>1653.6618250000001</v>
      </c>
      <c r="AF36" s="13">
        <f t="shared" si="24"/>
        <v>1668.5159149999999</v>
      </c>
      <c r="AG36" s="13">
        <f t="shared" si="24"/>
        <v>1662.5978749999999</v>
      </c>
      <c r="AH36" s="13">
        <f t="shared" si="24"/>
        <v>1656.6798350000004</v>
      </c>
      <c r="AJ36" s="12">
        <v>6</v>
      </c>
      <c r="AK36" s="21" t="s">
        <v>38</v>
      </c>
      <c r="AL36" s="13">
        <f t="shared" ref="AL36:AQ36" si="25">SUM(AL30:AL35)</f>
        <v>6913.9317894411861</v>
      </c>
      <c r="AM36" s="13">
        <f t="shared" si="25"/>
        <v>3354.6671875841134</v>
      </c>
      <c r="AN36" s="13">
        <f t="shared" si="25"/>
        <v>1854.045100967973</v>
      </c>
      <c r="AO36" s="13">
        <f t="shared" si="25"/>
        <v>1642.5113550255694</v>
      </c>
      <c r="AP36" s="13">
        <f t="shared" si="25"/>
        <v>1612.8982712959387</v>
      </c>
      <c r="AQ36" s="13">
        <f t="shared" si="25"/>
        <v>1607.5820413889219</v>
      </c>
    </row>
    <row r="37" spans="2:43" ht="15.6">
      <c r="B37" s="10">
        <v>7</v>
      </c>
      <c r="C37" s="11" t="s">
        <v>39</v>
      </c>
      <c r="D37" s="20">
        <v>145274.4</v>
      </c>
      <c r="E37" s="20">
        <v>154628.19999999998</v>
      </c>
      <c r="F37" s="20">
        <v>153741</v>
      </c>
      <c r="G37" s="20">
        <v>152867</v>
      </c>
      <c r="H37" s="20">
        <v>151997</v>
      </c>
      <c r="I37" s="20">
        <v>151131</v>
      </c>
      <c r="J37" s="20">
        <v>151131</v>
      </c>
      <c r="K37" s="20">
        <v>151131</v>
      </c>
      <c r="M37" s="10">
        <v>7</v>
      </c>
      <c r="N37" s="11" t="s">
        <v>39</v>
      </c>
      <c r="O37" s="23">
        <v>0.95</v>
      </c>
      <c r="P37" s="23">
        <f>+$O37*P$60</f>
        <v>0.84629166666666655</v>
      </c>
      <c r="Q37" s="23">
        <f>+$O37*Q$60</f>
        <v>0.97414583333333327</v>
      </c>
      <c r="R37" s="23">
        <f>+$O37*R$60</f>
        <v>1.4416249999999999</v>
      </c>
      <c r="S37" s="23">
        <f>+$O37*S$60</f>
        <v>0.57831250000000001</v>
      </c>
      <c r="T37" s="23">
        <f>+$O37*T$60</f>
        <v>0.32300000000000001</v>
      </c>
      <c r="U37" s="23">
        <f>+$O37*U$60</f>
        <v>0.32300000000000001</v>
      </c>
      <c r="V37" s="23">
        <f>+$O37*V$60</f>
        <v>0.32300000000000001</v>
      </c>
      <c r="W37" s="23">
        <f>+$O37*W$60</f>
        <v>0.32300000000000001</v>
      </c>
      <c r="Y37" s="10">
        <v>7</v>
      </c>
      <c r="Z37" s="11" t="s">
        <v>39</v>
      </c>
      <c r="AA37" s="20">
        <f>+D37*P37/1000</f>
        <v>122.94451409999999</v>
      </c>
      <c r="AB37" s="20">
        <f t="shared" ref="AB37:AB44" si="26">+E37*Q37/1000</f>
        <v>150.63041674583329</v>
      </c>
      <c r="AC37" s="20">
        <f t="shared" ref="AC37:AC44" si="27">+F37*R37/1000</f>
        <v>221.636869125</v>
      </c>
      <c r="AD37" s="20">
        <f t="shared" ref="AD37:AD44" si="28">+G37*S37/1000</f>
        <v>88.404896937499998</v>
      </c>
      <c r="AE37" s="20">
        <f t="shared" ref="AE37:AE44" si="29">+H37*T37/1000</f>
        <v>49.095031000000006</v>
      </c>
      <c r="AF37" s="20">
        <f t="shared" ref="AF37:AF44" si="30">+I37*U37/1000</f>
        <v>48.815313000000003</v>
      </c>
      <c r="AG37" s="20">
        <f t="shared" ref="AG37:AG44" si="31">+J37*V37/1000</f>
        <v>48.815313000000003</v>
      </c>
      <c r="AH37" s="20">
        <f t="shared" ref="AH37:AH44" si="32">+K37*W37/1000</f>
        <v>48.815313000000003</v>
      </c>
      <c r="AJ37" s="10">
        <v>7</v>
      </c>
      <c r="AK37" s="11" t="s">
        <v>39</v>
      </c>
      <c r="AL37" s="20">
        <f>+AC37*AL$53+AB37*AL$54+AA37*AL$55</f>
        <v>205.63476305440611</v>
      </c>
      <c r="AM37" s="20">
        <f>+AD37*AM$53+AC37*AM$54+AB37*AM$55</f>
        <v>100.72061276653091</v>
      </c>
      <c r="AN37" s="20">
        <f>+AE37*AN$53+AD37*AN$54+AC37*AN$55</f>
        <v>55.177571636270933</v>
      </c>
      <c r="AO37" s="20">
        <f>+AF37*AO$53+AE37*AO$54+AD37*AO$55</f>
        <v>48.179269991945148</v>
      </c>
      <c r="AP37" s="20">
        <f>+AG37*AP$53+AF37*AP$54+AE37*AP$55</f>
        <v>47.349254643279806</v>
      </c>
      <c r="AQ37" s="20">
        <f>+AH37*AQ$53+AG37*AQ$54+AF37*AQ$55</f>
        <v>47.343553346107761</v>
      </c>
    </row>
    <row r="38" spans="2:43" ht="15.6">
      <c r="B38" s="10">
        <v>8</v>
      </c>
      <c r="C38" s="11" t="s">
        <v>40</v>
      </c>
      <c r="D38" s="20">
        <v>112414.7</v>
      </c>
      <c r="E38" s="20">
        <v>136828.09999999998</v>
      </c>
      <c r="F38" s="20">
        <v>130706</v>
      </c>
      <c r="G38" s="20">
        <v>124850</v>
      </c>
      <c r="H38" s="20">
        <v>119245</v>
      </c>
      <c r="I38" s="20">
        <v>113918</v>
      </c>
      <c r="J38" s="20">
        <v>113918</v>
      </c>
      <c r="K38" s="20">
        <v>113918</v>
      </c>
      <c r="M38" s="10">
        <v>8</v>
      </c>
      <c r="N38" s="11" t="s">
        <v>40</v>
      </c>
      <c r="O38" s="23">
        <v>0.75</v>
      </c>
      <c r="P38" s="23">
        <f>+$O38*P$60</f>
        <v>0.66812499999999997</v>
      </c>
      <c r="Q38" s="23">
        <f>+$O38*Q$60</f>
        <v>0.76906249999999998</v>
      </c>
      <c r="R38" s="23">
        <f>+$O38*R$60</f>
        <v>1.1381250000000001</v>
      </c>
      <c r="S38" s="23">
        <f>+$O38*S$60</f>
        <v>0.45656249999999998</v>
      </c>
      <c r="T38" s="23">
        <f>+$O38*T$60</f>
        <v>0.255</v>
      </c>
      <c r="U38" s="23">
        <f>+$O38*U$60</f>
        <v>0.255</v>
      </c>
      <c r="V38" s="23">
        <f>+$O38*V$60</f>
        <v>0.255</v>
      </c>
      <c r="W38" s="23">
        <f>+$O38*W$60</f>
        <v>0.255</v>
      </c>
      <c r="Y38" s="10">
        <v>8</v>
      </c>
      <c r="Z38" s="11" t="s">
        <v>40</v>
      </c>
      <c r="AA38" s="20">
        <f>+D38*P38/1000</f>
        <v>75.107071437499997</v>
      </c>
      <c r="AB38" s="20">
        <f t="shared" si="26"/>
        <v>105.22936065624998</v>
      </c>
      <c r="AC38" s="20">
        <f t="shared" si="27"/>
        <v>148.75976625000001</v>
      </c>
      <c r="AD38" s="20">
        <f t="shared" si="28"/>
        <v>57.001828125000003</v>
      </c>
      <c r="AE38" s="20">
        <f t="shared" si="29"/>
        <v>30.407475000000002</v>
      </c>
      <c r="AF38" s="20">
        <f t="shared" si="30"/>
        <v>29.04909</v>
      </c>
      <c r="AG38" s="20">
        <f t="shared" si="31"/>
        <v>29.04909</v>
      </c>
      <c r="AH38" s="20">
        <f t="shared" si="32"/>
        <v>29.04909</v>
      </c>
      <c r="AJ38" s="10">
        <v>8</v>
      </c>
      <c r="AK38" s="11" t="s">
        <v>40</v>
      </c>
      <c r="AL38" s="20">
        <f>+AC38*AL$53+AB38*AL$54+AA38*AL$55</f>
        <v>138.29318596140504</v>
      </c>
      <c r="AM38" s="20">
        <f>+AD38*AM$53+AC38*AM$54+AB38*AM$55</f>
        <v>65.710342419845333</v>
      </c>
      <c r="AN38" s="20">
        <f>+AE38*AN$53+AD38*AN$54+AC38*AN$55</f>
        <v>34.640196195476022</v>
      </c>
      <c r="AO38" s="20">
        <f>+AF38*AO$53+AE38*AO$54+AD38*AO$55</f>
        <v>28.882824827578812</v>
      </c>
      <c r="AP38" s="20">
        <f>+AG38*AP$53+AF38*AP$54+AE38*AP$55</f>
        <v>28.200960063312962</v>
      </c>
      <c r="AQ38" s="20">
        <f>+AH38*AQ$53+AG38*AQ$54+AF38*AQ$55</f>
        <v>28.173273047965207</v>
      </c>
    </row>
    <row r="39" spans="2:43" ht="15.6">
      <c r="B39" s="10">
        <v>9</v>
      </c>
      <c r="C39" s="11" t="s">
        <v>48</v>
      </c>
      <c r="D39" s="20">
        <v>93671.099999999991</v>
      </c>
      <c r="E39" s="20">
        <v>104225.9</v>
      </c>
      <c r="F39" s="20">
        <v>74165</v>
      </c>
      <c r="G39" s="20">
        <v>52941</v>
      </c>
      <c r="H39" s="20">
        <v>37979</v>
      </c>
      <c r="I39" s="20">
        <v>27265</v>
      </c>
      <c r="J39" s="20">
        <v>27265</v>
      </c>
      <c r="K39" s="20">
        <v>27265</v>
      </c>
      <c r="M39" s="10">
        <v>9</v>
      </c>
      <c r="N39" s="11" t="s">
        <v>48</v>
      </c>
      <c r="O39" s="23">
        <v>0.75</v>
      </c>
      <c r="P39" s="23">
        <f>+$O39*P$60</f>
        <v>0.66812499999999997</v>
      </c>
      <c r="Q39" s="23">
        <f>+$O39*Q$60</f>
        <v>0.76906249999999998</v>
      </c>
      <c r="R39" s="23">
        <f>+$O39*R$60</f>
        <v>1.1381250000000001</v>
      </c>
      <c r="S39" s="23">
        <f>+$O39*S$60</f>
        <v>0.45656249999999998</v>
      </c>
      <c r="T39" s="23">
        <f>+$O39*T$60</f>
        <v>0.255</v>
      </c>
      <c r="U39" s="23">
        <f>+$O39*U$60</f>
        <v>0.255</v>
      </c>
      <c r="V39" s="23">
        <f>+$O39*V$60</f>
        <v>0.255</v>
      </c>
      <c r="W39" s="23">
        <f>+$O39*W$60</f>
        <v>0.255</v>
      </c>
      <c r="Y39" s="10">
        <v>9</v>
      </c>
      <c r="Z39" s="11" t="s">
        <v>48</v>
      </c>
      <c r="AA39" s="20">
        <f>+D39*P39/1000</f>
        <v>62.584003687499994</v>
      </c>
      <c r="AB39" s="20">
        <f t="shared" si="26"/>
        <v>80.156231218749994</v>
      </c>
      <c r="AC39" s="20">
        <f t="shared" si="27"/>
        <v>84.409040625000003</v>
      </c>
      <c r="AD39" s="20">
        <f t="shared" si="28"/>
        <v>24.170875312500002</v>
      </c>
      <c r="AE39" s="20">
        <f t="shared" si="29"/>
        <v>9.6846449999999997</v>
      </c>
      <c r="AF39" s="20">
        <f t="shared" si="30"/>
        <v>6.9525749999999995</v>
      </c>
      <c r="AG39" s="20">
        <f t="shared" si="31"/>
        <v>6.9525749999999995</v>
      </c>
      <c r="AH39" s="20">
        <f t="shared" si="32"/>
        <v>6.9525749999999995</v>
      </c>
      <c r="AJ39" s="10">
        <v>9</v>
      </c>
      <c r="AK39" s="11" t="s">
        <v>48</v>
      </c>
      <c r="AL39" s="20">
        <f>+AC39*AL$53+AB39*AL$54+AA39*AL$55</f>
        <v>80.981584935469186</v>
      </c>
      <c r="AM39" s="20">
        <f>+AD39*AM$53+AC39*AM$54+AB39*AM$55</f>
        <v>30.783205294663453</v>
      </c>
      <c r="AN39" s="20">
        <f>+AE39*AN$53+AD39*AN$54+AC39*AN$55</f>
        <v>12.406695212640422</v>
      </c>
      <c r="AO39" s="20">
        <f>+AF39*AO$53+AE39*AO$54+AD39*AO$55</f>
        <v>7.3751025384288562</v>
      </c>
      <c r="AP39" s="20">
        <f>+AG39*AP$53+AF39*AP$54+AE39*AP$55</f>
        <v>6.79864388177179</v>
      </c>
      <c r="AQ39" s="20">
        <f>+AH39*AQ$53+AG39*AQ$54+AF39*AQ$55</f>
        <v>6.7429580018326449</v>
      </c>
    </row>
    <row r="40" spans="2:43" ht="15.6">
      <c r="B40" s="10">
        <v>10</v>
      </c>
      <c r="C40" s="11" t="s">
        <v>42</v>
      </c>
      <c r="D40" s="20">
        <v>377927.1</v>
      </c>
      <c r="E40" s="20">
        <v>387193.2</v>
      </c>
      <c r="F40" s="20">
        <v>407188</v>
      </c>
      <c r="G40" s="20">
        <v>427919</v>
      </c>
      <c r="H40" s="20">
        <v>449408</v>
      </c>
      <c r="I40" s="20">
        <v>471673</v>
      </c>
      <c r="J40" s="20">
        <v>471673</v>
      </c>
      <c r="K40" s="20">
        <v>471673</v>
      </c>
      <c r="M40" s="10">
        <v>10</v>
      </c>
      <c r="N40" s="11" t="s">
        <v>42</v>
      </c>
      <c r="O40" s="23">
        <v>1</v>
      </c>
      <c r="P40" s="23">
        <f>+$O40*P$60</f>
        <v>0.89083333333333325</v>
      </c>
      <c r="Q40" s="23">
        <f>+$O40*Q$60</f>
        <v>1.0254166666666666</v>
      </c>
      <c r="R40" s="23">
        <f>+$O40*R$60</f>
        <v>1.5175000000000001</v>
      </c>
      <c r="S40" s="23">
        <f>+$O40*S$60</f>
        <v>0.60875000000000001</v>
      </c>
      <c r="T40" s="23">
        <f>+$O40*T$60</f>
        <v>0.34</v>
      </c>
      <c r="U40" s="23">
        <f>+$O40*U$60</f>
        <v>0.34</v>
      </c>
      <c r="V40" s="23">
        <f>+$O40*V$60</f>
        <v>0.34</v>
      </c>
      <c r="W40" s="23">
        <f>+$O40*W$60</f>
        <v>0.34</v>
      </c>
      <c r="Y40" s="10">
        <v>10</v>
      </c>
      <c r="Z40" s="11" t="s">
        <v>42</v>
      </c>
      <c r="AA40" s="20">
        <f>+D40*P40/1000</f>
        <v>336.67005824999995</v>
      </c>
      <c r="AB40" s="20">
        <f t="shared" si="26"/>
        <v>397.03436049999999</v>
      </c>
      <c r="AC40" s="20">
        <f t="shared" si="27"/>
        <v>617.90779000000009</v>
      </c>
      <c r="AD40" s="20">
        <f t="shared" si="28"/>
        <v>260.49569124999999</v>
      </c>
      <c r="AE40" s="20">
        <f t="shared" si="29"/>
        <v>152.79872</v>
      </c>
      <c r="AF40" s="20">
        <f t="shared" si="30"/>
        <v>160.36882</v>
      </c>
      <c r="AG40" s="20">
        <f t="shared" si="31"/>
        <v>160.36882</v>
      </c>
      <c r="AH40" s="20">
        <f t="shared" si="32"/>
        <v>160.36882</v>
      </c>
      <c r="AJ40" s="10">
        <v>10</v>
      </c>
      <c r="AK40" s="11" t="s">
        <v>42</v>
      </c>
      <c r="AL40" s="20">
        <f>+AC40*AL$53+AB40*AL$54+AA40*AL$55</f>
        <v>570.81267178835049</v>
      </c>
      <c r="AM40" s="20">
        <f>+AD40*AM$53+AC40*AM$54+AB40*AM$55</f>
        <v>292.21116380569907</v>
      </c>
      <c r="AN40" s="20">
        <f>+AE40*AN$53+AD40*AN$54+AC40*AN$55</f>
        <v>168.75651830123263</v>
      </c>
      <c r="AO40" s="20">
        <f>+AF40*AO$53+AE40*AO$54+AD40*AO$55</f>
        <v>156.79544282173811</v>
      </c>
      <c r="AP40" s="20">
        <f>+AG40*AP$53+AF40*AP$54+AE40*AP$55</f>
        <v>155.37947638457214</v>
      </c>
      <c r="AQ40" s="20">
        <f>+AH40*AQ$53+AG40*AQ$54+AF40*AQ$55</f>
        <v>155.53377246034157</v>
      </c>
    </row>
    <row r="41" spans="2:43" ht="15.6">
      <c r="B41" s="10">
        <v>11</v>
      </c>
      <c r="C41" s="11" t="s">
        <v>49</v>
      </c>
      <c r="D41" s="20">
        <v>38</v>
      </c>
      <c r="E41" s="20">
        <v>31.8</v>
      </c>
      <c r="F41" s="20">
        <v>46</v>
      </c>
      <c r="G41" s="20">
        <v>62</v>
      </c>
      <c r="H41" s="20">
        <v>88</v>
      </c>
      <c r="I41" s="20">
        <v>117</v>
      </c>
      <c r="J41" s="20">
        <v>117</v>
      </c>
      <c r="K41" s="20">
        <v>117</v>
      </c>
      <c r="M41" s="10">
        <v>11</v>
      </c>
      <c r="N41" s="11" t="s">
        <v>49</v>
      </c>
      <c r="O41" s="23">
        <v>1</v>
      </c>
      <c r="P41" s="23">
        <f>+$O41*P$60</f>
        <v>0.89083333333333325</v>
      </c>
      <c r="Q41" s="23">
        <f>+$O41*Q$60</f>
        <v>1.0254166666666666</v>
      </c>
      <c r="R41" s="23">
        <f>+$O41*R$60</f>
        <v>1.5175000000000001</v>
      </c>
      <c r="S41" s="23">
        <f>+$O41*S$60</f>
        <v>0.60875000000000001</v>
      </c>
      <c r="T41" s="23">
        <f>+$O41*T$60</f>
        <v>0.34</v>
      </c>
      <c r="U41" s="23">
        <f>+$O41*U$60</f>
        <v>0.34</v>
      </c>
      <c r="V41" s="23">
        <f>+$O41*V$60</f>
        <v>0.34</v>
      </c>
      <c r="W41" s="23">
        <f>+$O41*W$60</f>
        <v>0.34</v>
      </c>
      <c r="Y41" s="10">
        <v>11</v>
      </c>
      <c r="Z41" s="11" t="s">
        <v>49</v>
      </c>
      <c r="AA41" s="20">
        <f>+D41*P41/1000</f>
        <v>3.3851666666666669E-2</v>
      </c>
      <c r="AB41" s="20">
        <f t="shared" si="26"/>
        <v>3.2608249999999998E-2</v>
      </c>
      <c r="AC41" s="20">
        <f t="shared" si="27"/>
        <v>6.9805000000000006E-2</v>
      </c>
      <c r="AD41" s="20">
        <f t="shared" si="28"/>
        <v>3.7742499999999998E-2</v>
      </c>
      <c r="AE41" s="20">
        <f t="shared" si="29"/>
        <v>2.9920000000000002E-2</v>
      </c>
      <c r="AF41" s="20">
        <f t="shared" si="30"/>
        <v>3.9780000000000003E-2</v>
      </c>
      <c r="AG41" s="20">
        <f t="shared" si="31"/>
        <v>3.9780000000000003E-2</v>
      </c>
      <c r="AH41" s="20">
        <f t="shared" si="32"/>
        <v>3.9780000000000003E-2</v>
      </c>
      <c r="AJ41" s="10">
        <v>11</v>
      </c>
      <c r="AK41" s="11" t="s">
        <v>49</v>
      </c>
      <c r="AL41" s="20">
        <f>+AC41*AL$53+AB41*AL$54+AA41*AL$55</f>
        <v>6.3139156063895197E-2</v>
      </c>
      <c r="AM41" s="20">
        <f>+AD41*AM$53+AC41*AM$54+AB41*AM$55</f>
        <v>3.9799937571435864E-2</v>
      </c>
      <c r="AN41" s="20">
        <f>+AE41*AN$53+AD41*AN$54+AC41*AN$55</f>
        <v>3.0635997646505455E-2</v>
      </c>
      <c r="AO41" s="20">
        <f>+AF41*AO$53+AE41*AO$54+AD41*AO$55</f>
        <v>3.7524290140529146E-2</v>
      </c>
      <c r="AP41" s="20">
        <f>+AG41*AP$53+AF41*AP$54+AE41*AP$55</f>
        <v>3.8379681442352577E-2</v>
      </c>
      <c r="AQ41" s="20">
        <f>+AH41*AQ$53+AG41*AQ$54+AF41*AQ$55</f>
        <v>3.8580650954919964E-2</v>
      </c>
    </row>
    <row r="42" spans="2:43" ht="15.6">
      <c r="B42" s="10">
        <v>12</v>
      </c>
      <c r="C42" s="11" t="s">
        <v>50</v>
      </c>
      <c r="D42" s="20">
        <v>9988.5</v>
      </c>
      <c r="E42" s="20">
        <v>97.800000000000011</v>
      </c>
      <c r="F42" s="20">
        <v>100</v>
      </c>
      <c r="G42" s="20">
        <v>100</v>
      </c>
      <c r="H42" s="20">
        <v>100</v>
      </c>
      <c r="I42" s="20">
        <v>100</v>
      </c>
      <c r="J42" s="20">
        <v>100</v>
      </c>
      <c r="K42" s="20">
        <v>100</v>
      </c>
      <c r="M42" s="10">
        <v>12</v>
      </c>
      <c r="N42" s="11" t="s">
        <v>50</v>
      </c>
      <c r="O42" s="23">
        <v>1</v>
      </c>
      <c r="P42" s="23">
        <f>+$O42*P$60</f>
        <v>0.89083333333333325</v>
      </c>
      <c r="Q42" s="23">
        <f>+$O42*Q$60</f>
        <v>1.0254166666666666</v>
      </c>
      <c r="R42" s="23">
        <f>+$O42*R$60</f>
        <v>1.5175000000000001</v>
      </c>
      <c r="S42" s="23">
        <f>+$O42*S$60</f>
        <v>0.60875000000000001</v>
      </c>
      <c r="T42" s="23">
        <f>+$O42*T$60</f>
        <v>0.34</v>
      </c>
      <c r="U42" s="23">
        <f>+$O42*U$60</f>
        <v>0.34</v>
      </c>
      <c r="V42" s="23">
        <f>+$O42*V$60</f>
        <v>0.34</v>
      </c>
      <c r="W42" s="23">
        <f>+$O42*W$60</f>
        <v>0.34</v>
      </c>
      <c r="Y42" s="10">
        <v>12</v>
      </c>
      <c r="Z42" s="11" t="s">
        <v>50</v>
      </c>
      <c r="AA42" s="20">
        <f>+D42*P42/1000</f>
        <v>8.8980887499999994</v>
      </c>
      <c r="AB42" s="20">
        <f t="shared" si="26"/>
        <v>0.10028575000000001</v>
      </c>
      <c r="AC42" s="20">
        <f t="shared" si="27"/>
        <v>0.15175</v>
      </c>
      <c r="AD42" s="20">
        <f t="shared" si="28"/>
        <v>6.0874999999999999E-2</v>
      </c>
      <c r="AE42" s="20">
        <f t="shared" si="29"/>
        <v>3.4000000000000002E-2</v>
      </c>
      <c r="AF42" s="20">
        <f t="shared" si="30"/>
        <v>3.4000000000000002E-2</v>
      </c>
      <c r="AG42" s="20">
        <f t="shared" si="31"/>
        <v>3.4000000000000002E-2</v>
      </c>
      <c r="AH42" s="20">
        <f t="shared" si="32"/>
        <v>3.4000000000000002E-2</v>
      </c>
      <c r="AJ42" s="10">
        <v>12</v>
      </c>
      <c r="AK42" s="11" t="s">
        <v>50</v>
      </c>
      <c r="AL42" s="20">
        <f>+AC42*AL$53+AB42*AL$54+AA42*AL$55</f>
        <v>0.3201484240682112</v>
      </c>
      <c r="AM42" s="20">
        <f>+AD42*AM$53+AC42*AM$54+AB42*AM$55</f>
        <v>6.9196157939684352E-2</v>
      </c>
      <c r="AN42" s="20">
        <f>+AE42*AN$53+AD42*AN$54+AC42*AN$55</f>
        <v>3.814101743917598E-2</v>
      </c>
      <c r="AO42" s="20">
        <f>+AF42*AO$53+AE42*AO$54+AD42*AO$55</f>
        <v>3.3522689752804348E-2</v>
      </c>
      <c r="AP42" s="20">
        <f>+AG42*AP$53+AF42*AP$54+AE42*AP$55</f>
        <v>3.2974915346085446E-2</v>
      </c>
      <c r="AQ42" s="20">
        <f>+AH42*AQ$53+AG42*AQ$54+AF42*AQ$55</f>
        <v>3.2974915346085446E-2</v>
      </c>
    </row>
    <row r="43" spans="2:43" ht="15.6">
      <c r="B43" s="10">
        <v>13</v>
      </c>
      <c r="C43" s="11" t="s">
        <v>51</v>
      </c>
      <c r="D43" s="20">
        <v>58104.2</v>
      </c>
      <c r="E43" s="20">
        <v>64605.5</v>
      </c>
      <c r="F43" s="20">
        <v>60516</v>
      </c>
      <c r="G43" s="20">
        <v>150516</v>
      </c>
      <c r="H43" s="20">
        <v>150516</v>
      </c>
      <c r="I43" s="20">
        <v>150516</v>
      </c>
      <c r="J43" s="20">
        <v>150516</v>
      </c>
      <c r="K43" s="20">
        <v>150516</v>
      </c>
      <c r="M43" s="10">
        <v>13</v>
      </c>
      <c r="N43" s="11" t="s">
        <v>51</v>
      </c>
      <c r="O43" s="23">
        <v>1</v>
      </c>
      <c r="P43" s="23">
        <f>+$O43*P$60</f>
        <v>0.89083333333333325</v>
      </c>
      <c r="Q43" s="23">
        <f>+$O43*Q$60</f>
        <v>1.0254166666666666</v>
      </c>
      <c r="R43" s="23">
        <f>+$O43*R$60</f>
        <v>1.5175000000000001</v>
      </c>
      <c r="S43" s="23">
        <f>+$O43*S$60</f>
        <v>0.60875000000000001</v>
      </c>
      <c r="T43" s="23">
        <f>+$O43*T$60</f>
        <v>0.34</v>
      </c>
      <c r="U43" s="23">
        <f>+$O43*U$60</f>
        <v>0.34</v>
      </c>
      <c r="V43" s="23">
        <f>+$O43*V$60</f>
        <v>0.34</v>
      </c>
      <c r="W43" s="23">
        <f>+$O43*W$60</f>
        <v>0.34</v>
      </c>
      <c r="Y43" s="10">
        <v>13</v>
      </c>
      <c r="Z43" s="11" t="s">
        <v>51</v>
      </c>
      <c r="AA43" s="20">
        <f>+D43*P43/1000</f>
        <v>51.761158166666661</v>
      </c>
      <c r="AB43" s="20">
        <f t="shared" si="26"/>
        <v>66.247556458333335</v>
      </c>
      <c r="AC43" s="20">
        <f t="shared" si="27"/>
        <v>91.833029999999994</v>
      </c>
      <c r="AD43" s="20">
        <f t="shared" si="28"/>
        <v>91.626615000000001</v>
      </c>
      <c r="AE43" s="20">
        <f t="shared" si="29"/>
        <v>51.175440000000002</v>
      </c>
      <c r="AF43" s="20">
        <f t="shared" si="30"/>
        <v>51.175440000000002</v>
      </c>
      <c r="AG43" s="20">
        <f t="shared" si="31"/>
        <v>51.175440000000002</v>
      </c>
      <c r="AH43" s="20">
        <f t="shared" si="32"/>
        <v>51.175440000000002</v>
      </c>
      <c r="AJ43" s="10">
        <v>13</v>
      </c>
      <c r="AK43" s="11" t="s">
        <v>51</v>
      </c>
      <c r="AL43" s="20">
        <f>+AC43*AL$53+AB43*AL$54+AA43*AL$55</f>
        <v>85.61418606799721</v>
      </c>
      <c r="AM43" s="20">
        <f>+AD43*AM$53+AC43*AM$54+AB43*AM$55</f>
        <v>88.368075323264634</v>
      </c>
      <c r="AN43" s="20">
        <f>+AE43*AN$53+AD43*AN$54+AC43*AN$55</f>
        <v>54.624620707442794</v>
      </c>
      <c r="AO43" s="20">
        <f>+AF43*AO$53+AE43*AO$54+AD43*AO$55</f>
        <v>50.457011708330988</v>
      </c>
      <c r="AP43" s="20">
        <f>+AG43*AP$53+AF43*AP$54+AE43*AP$55</f>
        <v>49.632523582313965</v>
      </c>
      <c r="AQ43" s="20">
        <f>+AH43*AQ$53+AG43*AQ$54+AF43*AQ$55</f>
        <v>49.632523582313965</v>
      </c>
    </row>
    <row r="44" spans="2:43" ht="15.6">
      <c r="B44" s="10">
        <v>14</v>
      </c>
      <c r="C44" s="11" t="s">
        <v>52</v>
      </c>
      <c r="D44" s="20">
        <v>207434</v>
      </c>
      <c r="E44" s="20">
        <v>200506.7</v>
      </c>
      <c r="F44" s="20">
        <v>211696</v>
      </c>
      <c r="G44" s="20">
        <v>211696</v>
      </c>
      <c r="H44" s="20">
        <v>211696</v>
      </c>
      <c r="I44" s="20">
        <v>211696</v>
      </c>
      <c r="J44" s="20">
        <v>211696</v>
      </c>
      <c r="K44" s="20">
        <v>211696</v>
      </c>
      <c r="M44" s="10">
        <v>14</v>
      </c>
      <c r="N44" s="11" t="s">
        <v>52</v>
      </c>
      <c r="O44" s="23">
        <v>0</v>
      </c>
      <c r="P44" s="23">
        <f>+$O44*P$60</f>
        <v>0</v>
      </c>
      <c r="Q44" s="23">
        <f>+$O44*Q$60</f>
        <v>0</v>
      </c>
      <c r="R44" s="23">
        <f>+$O44*R$60</f>
        <v>0</v>
      </c>
      <c r="S44" s="23">
        <f>+$O44*S$60</f>
        <v>0</v>
      </c>
      <c r="T44" s="23">
        <f>+$O44*T$60</f>
        <v>0</v>
      </c>
      <c r="U44" s="23">
        <f>+$O44*U$60</f>
        <v>0</v>
      </c>
      <c r="V44" s="23">
        <f>+$O44*V$60</f>
        <v>0</v>
      </c>
      <c r="W44" s="23">
        <f>+$O44*W$60</f>
        <v>0</v>
      </c>
      <c r="Y44" s="10">
        <v>14</v>
      </c>
      <c r="Z44" s="11" t="s">
        <v>52</v>
      </c>
      <c r="AA44" s="20">
        <f>+D44*P44/1000</f>
        <v>0</v>
      </c>
      <c r="AB44" s="20">
        <f t="shared" si="26"/>
        <v>0</v>
      </c>
      <c r="AC44" s="20">
        <f t="shared" si="27"/>
        <v>0</v>
      </c>
      <c r="AD44" s="20">
        <f t="shared" si="28"/>
        <v>0</v>
      </c>
      <c r="AE44" s="20">
        <f t="shared" si="29"/>
        <v>0</v>
      </c>
      <c r="AF44" s="20">
        <f t="shared" si="30"/>
        <v>0</v>
      </c>
      <c r="AG44" s="20">
        <f t="shared" si="31"/>
        <v>0</v>
      </c>
      <c r="AH44" s="20">
        <f t="shared" si="32"/>
        <v>0</v>
      </c>
      <c r="AJ44" s="10">
        <v>14</v>
      </c>
      <c r="AK44" s="11" t="s">
        <v>52</v>
      </c>
      <c r="AL44" s="20">
        <f>+AC44*AL$53+AB44*AL$54+AA44*AL$55</f>
        <v>0</v>
      </c>
      <c r="AM44" s="20">
        <f>+AD44*AM$53+AC44*AM$54+AB44*AM$55</f>
        <v>0</v>
      </c>
      <c r="AN44" s="20">
        <f>+AE44*AN$53+AD44*AN$54+AC44*AN$55</f>
        <v>0</v>
      </c>
      <c r="AO44" s="20">
        <f>+AF44*AO$53+AE44*AO$54+AD44*AO$55</f>
        <v>0</v>
      </c>
      <c r="AP44" s="20">
        <f>+AG44*AP$53+AF44*AP$54+AE44*AP$55</f>
        <v>0</v>
      </c>
      <c r="AQ44" s="20">
        <f>+AH44*AQ$53+AG44*AQ$54+AF44*AQ$55</f>
        <v>0</v>
      </c>
    </row>
    <row r="45" spans="2:43" ht="15.6">
      <c r="B45" s="7"/>
      <c r="C45" s="7"/>
      <c r="D45" s="7"/>
      <c r="E45" s="7"/>
      <c r="F45" s="7"/>
      <c r="G45" s="7"/>
      <c r="H45" s="7"/>
      <c r="I45" s="7"/>
      <c r="J45" s="7"/>
      <c r="K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J45" s="7"/>
      <c r="AK45" s="7"/>
      <c r="AL45" s="7"/>
      <c r="AM45" s="7"/>
      <c r="AN45" s="7"/>
      <c r="AO45" s="7"/>
      <c r="AP45" s="7"/>
      <c r="AQ45" s="7"/>
    </row>
    <row r="46" spans="2:43" ht="15.6">
      <c r="B46" s="12">
        <v>15</v>
      </c>
      <c r="C46" s="21" t="s">
        <v>45</v>
      </c>
      <c r="D46" s="13">
        <f>SUM(D36:D45)</f>
        <v>5810026.1999999993</v>
      </c>
      <c r="E46" s="13">
        <f>SUM(E36:E45)</f>
        <v>5956116.5</v>
      </c>
      <c r="F46" s="13">
        <v>5982551</v>
      </c>
      <c r="G46" s="13">
        <v>5973590</v>
      </c>
      <c r="H46" s="13">
        <v>6014327</v>
      </c>
      <c r="I46" s="13">
        <v>6062955</v>
      </c>
      <c r="J46" s="13">
        <v>6045549</v>
      </c>
      <c r="K46" s="13">
        <v>6028143</v>
      </c>
      <c r="M46" s="12">
        <v>15</v>
      </c>
      <c r="N46" s="21" t="s">
        <v>45</v>
      </c>
      <c r="O46" s="13"/>
      <c r="P46" s="13"/>
      <c r="Q46" s="13"/>
      <c r="R46" s="13"/>
      <c r="S46" s="13"/>
      <c r="T46" s="13"/>
      <c r="U46" s="13"/>
      <c r="V46" s="13"/>
      <c r="W46" s="13"/>
      <c r="Y46" s="12">
        <v>15</v>
      </c>
      <c r="Z46" s="21" t="s">
        <v>45</v>
      </c>
      <c r="AA46" s="13">
        <f>SUM(AA36:AA45)</f>
        <v>4910.2995951000003</v>
      </c>
      <c r="AB46" s="13">
        <f>SUM(AB36:AB45)</f>
        <v>5800.4443264645824</v>
      </c>
      <c r="AC46" s="13">
        <f>SUM(AC36:AC45)</f>
        <v>8621.5984022499997</v>
      </c>
      <c r="AD46" s="13">
        <f>SUM(AD36:AD45)</f>
        <v>3457.5552088125005</v>
      </c>
      <c r="AE46" s="13">
        <f>SUM(AE36:AE45)</f>
        <v>1946.8870560000003</v>
      </c>
      <c r="AF46" s="13">
        <f>SUM(AF36:AF45)</f>
        <v>1964.9509330000001</v>
      </c>
      <c r="AG46" s="13">
        <f>SUM(AG36:AG45)</f>
        <v>1959.0328930000001</v>
      </c>
      <c r="AH46" s="13">
        <f>SUM(AH36:AH45)</f>
        <v>1953.1148530000005</v>
      </c>
      <c r="AJ46" s="12">
        <v>15</v>
      </c>
      <c r="AK46" s="21" t="s">
        <v>45</v>
      </c>
      <c r="AL46" s="13">
        <f>SUM(AL36:AL45)</f>
        <v>7995.6514688289462</v>
      </c>
      <c r="AM46" s="13">
        <f>SUM(AM36:AM45)</f>
        <v>3932.5695832896276</v>
      </c>
      <c r="AN46" s="13">
        <f>SUM(AN36:AN45)</f>
        <v>2179.7194800361212</v>
      </c>
      <c r="AO46" s="13">
        <f>SUM(AO36:AO45)</f>
        <v>1934.2720538934846</v>
      </c>
      <c r="AP46" s="13">
        <f>SUM(AP36:AP45)</f>
        <v>1900.3304844479781</v>
      </c>
      <c r="AQ46" s="13">
        <f>SUM(AQ36:AQ45)</f>
        <v>1895.0796773937841</v>
      </c>
    </row>
    <row r="48" spans="2:43" ht="15.6">
      <c r="O48">
        <v>2020</v>
      </c>
      <c r="P48">
        <f t="shared" ref="P48:W48" si="33">+O48+1</f>
        <v>2021</v>
      </c>
      <c r="Q48">
        <f t="shared" si="33"/>
        <v>2022</v>
      </c>
      <c r="R48">
        <f t="shared" si="33"/>
        <v>2023</v>
      </c>
      <c r="S48">
        <f t="shared" si="33"/>
        <v>2024</v>
      </c>
      <c r="T48">
        <f t="shared" si="33"/>
        <v>2025</v>
      </c>
      <c r="U48">
        <f t="shared" si="33"/>
        <v>2026</v>
      </c>
      <c r="V48">
        <f t="shared" si="33"/>
        <v>2027</v>
      </c>
      <c r="W48">
        <f t="shared" si="33"/>
        <v>2028</v>
      </c>
      <c r="AJ48" s="47" t="s">
        <v>54</v>
      </c>
      <c r="AL48" s="24">
        <f>+AL46+AL24</f>
        <v>13125.496258689069</v>
      </c>
      <c r="AM48" s="24">
        <f>+AM46+AM24</f>
        <v>6401.8281123582356</v>
      </c>
      <c r="AN48" s="24">
        <f>+AN46+AN24</f>
        <v>3527.9923158334573</v>
      </c>
      <c r="AO48" s="24">
        <f>+AO46+AO24</f>
        <v>3125.0195995150107</v>
      </c>
      <c r="AP48" s="24">
        <f>+AP46+AP24</f>
        <v>3069.6295426457186</v>
      </c>
      <c r="AQ48" s="24">
        <f>+AQ46+AQ24</f>
        <v>3061.1355900580515</v>
      </c>
    </row>
    <row r="49" spans="14:43" ht="15" thickBot="1"/>
    <row r="50" spans="14:43" ht="16.5" thickTop="1" thickBot="1">
      <c r="N50" t="s">
        <v>56</v>
      </c>
      <c r="O50" s="44">
        <v>0.71</v>
      </c>
      <c r="P50" s="44">
        <v>0.56999999999999995</v>
      </c>
      <c r="Q50" s="44">
        <v>0.69</v>
      </c>
      <c r="R50" s="44">
        <v>1.03</v>
      </c>
      <c r="S50" s="44">
        <v>0.21</v>
      </c>
      <c r="T50" s="44">
        <v>0.21</v>
      </c>
      <c r="U50" s="44">
        <v>0.21</v>
      </c>
      <c r="V50" s="44">
        <v>0.21</v>
      </c>
      <c r="W50" s="44">
        <v>0.21</v>
      </c>
      <c r="AA50" s="13"/>
      <c r="AB50" s="13"/>
      <c r="AC50" s="13"/>
      <c r="AD50" s="13"/>
      <c r="AE50" s="13"/>
      <c r="AF50" s="13"/>
      <c r="AG50" s="13"/>
      <c r="AH50" s="13"/>
      <c r="AI50" s="48"/>
      <c r="AJ50" s="49"/>
      <c r="AK50" s="50" t="s">
        <v>67</v>
      </c>
      <c r="AL50" s="51"/>
      <c r="AM50" s="52">
        <f>+AM48-'II-54 Caclculations'!AM49</f>
        <v>-8019.6798207622078</v>
      </c>
      <c r="AN50" s="52">
        <f>+AN48-'II-54 Caclculations'!AN49</f>
        <v>-11188.004514499782</v>
      </c>
      <c r="AO50" s="52">
        <f>+AO48-'II-54 Caclculations'!AO49</f>
        <v>-11742.656789576358</v>
      </c>
      <c r="AP50" s="52">
        <f>+AP48-'II-54 Caclculations'!AP49</f>
        <v>-11775.911844012426</v>
      </c>
      <c r="AQ50" s="53">
        <f>+AQ48-'II-54 Caclculations'!AQ49</f>
        <v>-11743.325953176105</v>
      </c>
    </row>
    <row r="51" spans="14:43" ht="15" thickTop="1">
      <c r="N51" t="s">
        <v>57</v>
      </c>
      <c r="O51" s="44">
        <v>1.1599999999999999</v>
      </c>
      <c r="P51" s="44">
        <v>0.78</v>
      </c>
      <c r="Q51" s="44">
        <v>1.0900000000000001</v>
      </c>
      <c r="R51" s="44">
        <v>1.63</v>
      </c>
      <c r="S51" s="44">
        <v>0.34</v>
      </c>
      <c r="T51" s="44">
        <v>0.34</v>
      </c>
      <c r="U51" s="44">
        <v>0.34</v>
      </c>
      <c r="V51" s="44">
        <v>0.34</v>
      </c>
      <c r="W51" s="44">
        <v>0.34</v>
      </c>
    </row>
    <row r="52" spans="14:43">
      <c r="AK52" s="46" t="s">
        <v>58</v>
      </c>
    </row>
    <row r="53" spans="14:43">
      <c r="N53" t="s">
        <v>59</v>
      </c>
      <c r="O53" s="45">
        <v>10</v>
      </c>
      <c r="P53" s="45">
        <v>9</v>
      </c>
      <c r="Q53" s="45">
        <v>10</v>
      </c>
      <c r="R53" s="45">
        <v>10</v>
      </c>
      <c r="S53" s="45">
        <v>10</v>
      </c>
      <c r="T53" s="45">
        <v>10</v>
      </c>
      <c r="U53" s="45">
        <v>10</v>
      </c>
      <c r="V53" s="45">
        <v>10</v>
      </c>
      <c r="W53" s="45">
        <v>10</v>
      </c>
      <c r="AK53" t="s">
        <v>60</v>
      </c>
      <c r="AL53" s="14">
        <v>0.84654402300199649</v>
      </c>
      <c r="AM53" s="14">
        <v>0.84654402300199649</v>
      </c>
      <c r="AN53" s="14">
        <v>0.84654402300199649</v>
      </c>
      <c r="AO53" s="14">
        <v>0.84654402300199649</v>
      </c>
      <c r="AP53" s="14">
        <v>0.84654402300199649</v>
      </c>
      <c r="AQ53" s="14">
        <v>0.84654402300199649</v>
      </c>
    </row>
    <row r="54" spans="14:43">
      <c r="AK54" t="s">
        <v>61</v>
      </c>
      <c r="AL54" s="14">
        <v>0.10292412484763797</v>
      </c>
      <c r="AM54" s="14">
        <v>0.10292412484763797</v>
      </c>
      <c r="AN54" s="14">
        <v>0.10292412484763797</v>
      </c>
      <c r="AO54" s="14">
        <v>0.10292412484763797</v>
      </c>
      <c r="AP54" s="14">
        <v>0.10292412484763797</v>
      </c>
      <c r="AQ54" s="14">
        <v>0.10292412484763797</v>
      </c>
    </row>
    <row r="55" spans="14:43">
      <c r="N55" t="s">
        <v>62</v>
      </c>
      <c r="O55">
        <f t="shared" ref="O55:W55" si="34">+O53-0.5</f>
        <v>9.5</v>
      </c>
      <c r="P55">
        <f t="shared" si="34"/>
        <v>8.5</v>
      </c>
      <c r="Q55">
        <f t="shared" si="34"/>
        <v>9.5</v>
      </c>
      <c r="R55">
        <f t="shared" si="34"/>
        <v>9.5</v>
      </c>
      <c r="S55">
        <f t="shared" si="34"/>
        <v>9.5</v>
      </c>
      <c r="T55">
        <f t="shared" si="34"/>
        <v>9.5</v>
      </c>
      <c r="U55">
        <f t="shared" si="34"/>
        <v>9.5</v>
      </c>
      <c r="V55">
        <f t="shared" si="34"/>
        <v>9.5</v>
      </c>
      <c r="W55">
        <f t="shared" si="34"/>
        <v>9.5</v>
      </c>
      <c r="AK55" t="s">
        <v>63</v>
      </c>
      <c r="AL55" s="14">
        <v>2.0382303505819637E-2</v>
      </c>
      <c r="AM55" s="14">
        <v>2.0382303505819637E-2</v>
      </c>
      <c r="AN55" s="14">
        <v>2.0382303505819637E-2</v>
      </c>
      <c r="AO55" s="14">
        <v>2.0382303505819637E-2</v>
      </c>
      <c r="AP55" s="14">
        <v>2.0382303505819637E-2</v>
      </c>
      <c r="AQ55" s="14">
        <v>2.0382303505819637E-2</v>
      </c>
    </row>
    <row r="56" spans="14:43">
      <c r="N56" t="s">
        <v>64</v>
      </c>
      <c r="O56">
        <f t="shared" ref="O56:W56" si="35">12-O55</f>
        <v>2.5</v>
      </c>
      <c r="P56">
        <f t="shared" si="35"/>
        <v>3.5</v>
      </c>
      <c r="Q56">
        <f t="shared" si="35"/>
        <v>2.5</v>
      </c>
      <c r="R56">
        <f t="shared" si="35"/>
        <v>2.5</v>
      </c>
      <c r="S56">
        <f t="shared" si="35"/>
        <v>2.5</v>
      </c>
      <c r="T56">
        <f t="shared" si="35"/>
        <v>2.5</v>
      </c>
      <c r="U56">
        <f t="shared" si="35"/>
        <v>2.5</v>
      </c>
      <c r="V56">
        <f t="shared" si="35"/>
        <v>2.5</v>
      </c>
      <c r="W56">
        <f t="shared" si="35"/>
        <v>2.5</v>
      </c>
    </row>
    <row r="58" spans="14:43">
      <c r="N58" t="s">
        <v>65</v>
      </c>
    </row>
    <row r="59" spans="14:43">
      <c r="N59" t="s">
        <v>56</v>
      </c>
      <c r="P59" s="22">
        <f>(+P$55*P50+P$56*O50)/12</f>
        <v>0.61083333333333334</v>
      </c>
      <c r="Q59" s="22">
        <f>(+Q$55*Q50+Q$56*P50)/12</f>
        <v>0.66499999999999992</v>
      </c>
      <c r="R59" s="22">
        <f>(+R$55*R50+R$56*Q50)/12</f>
        <v>0.95916666666666661</v>
      </c>
      <c r="S59" s="22">
        <f>(+S$55*S50+S$56*R50)/12</f>
        <v>0.38083333333333336</v>
      </c>
      <c r="T59" s="22">
        <f>(+T$55*T50+T$56*S50)/12</f>
        <v>0.21</v>
      </c>
      <c r="U59" s="22">
        <f>(+U$55*U50+U$56*T50)/12</f>
        <v>0.21</v>
      </c>
      <c r="V59" s="22">
        <f>(+V$55*V50+V$56*U50)/12</f>
        <v>0.21</v>
      </c>
      <c r="W59" s="22">
        <f>(+W$55*W50+W$56*V50)/12</f>
        <v>0.21</v>
      </c>
    </row>
    <row r="60" spans="14:43">
      <c r="N60" t="s">
        <v>57</v>
      </c>
      <c r="P60" s="22">
        <f>(+P$55*P51+P$56*O51)/12</f>
        <v>0.89083333333333325</v>
      </c>
      <c r="Q60" s="22">
        <f>(+Q$55*Q51+Q$56*P51)/12</f>
        <v>1.0254166666666666</v>
      </c>
      <c r="R60" s="22">
        <f>(+R$55*R51+R$56*Q51)/12</f>
        <v>1.5175000000000001</v>
      </c>
      <c r="S60" s="22">
        <f>(+S$55*S51+S$56*R51)/12</f>
        <v>0.60875000000000001</v>
      </c>
      <c r="T60" s="22">
        <f>(+T$55*T51+T$56*S51)/12</f>
        <v>0.34</v>
      </c>
      <c r="U60" s="22">
        <f>(+U$55*U51+U$56*T51)/12</f>
        <v>0.34</v>
      </c>
      <c r="V60" s="22">
        <f>(+V$55*V51+V$56*U51)/12</f>
        <v>0.34</v>
      </c>
      <c r="W60" s="22">
        <f>(+W$55*W51+W$56*V51)/12</f>
        <v>0.34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DEDB8C-34AE-41B7-A1B7-55ABE47070AD}"/>
</file>

<file path=customXml/itemProps2.xml><?xml version="1.0" encoding="utf-8"?>
<ds:datastoreItem xmlns:ds="http://schemas.openxmlformats.org/officeDocument/2006/customXml" ds:itemID="{89FCA476-C86A-4713-BA90-88EA657BBE0E}"/>
</file>

<file path=customXml/itemProps3.xml><?xml version="1.0" encoding="utf-8"?>
<ds:datastoreItem xmlns:ds="http://schemas.openxmlformats.org/officeDocument/2006/customXml" ds:itemID="{4B9E3087-2D7C-4CDB-A2CF-6FB9B1A34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BV</dc:creator>
  <cp:keywords/>
  <dc:description/>
  <cp:lastModifiedBy>andre.c.dasent@gmail.com</cp:lastModifiedBy>
  <cp:revision/>
  <dcterms:created xsi:type="dcterms:W3CDTF">2023-02-20T15:46:10Z</dcterms:created>
  <dcterms:modified xsi:type="dcterms:W3CDTF">2023-03-02T05:25:57Z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